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tabRatio="894" firstSheet="2" activeTab="2"/>
  </bookViews>
  <sheets>
    <sheet name="Sheet1" sheetId="1" state="hidden" r:id="rId1"/>
    <sheet name="Sheet 2" sheetId="2" state="hidden" r:id="rId2"/>
    <sheet name="Opći dio" sheetId="3" r:id="rId3"/>
    <sheet name="Opći dio prihodi" sheetId="4" r:id="rId4"/>
    <sheet name="Prihodi po izvorima fin." sheetId="5" r:id="rId5"/>
    <sheet name="Opći dio rashodi" sheetId="6" r:id="rId6"/>
    <sheet name="Rashodi po izvorima fin." sheetId="7" r:id="rId7"/>
    <sheet name="Rashodi po aktiv. i izv.fin." sheetId="8" r:id="rId8"/>
    <sheet name="Izvori donos-odnos" sheetId="9" r:id="rId9"/>
  </sheets>
  <definedNames>
    <definedName name="_xlnm.Print_Area" localSheetId="7">'Rashodi po aktiv. i izv.fin.'!$A$1:$G$147</definedName>
    <definedName name="_xlnm.Print_Area" localSheetId="6">'Rashodi po izvorima fin.'!$A$1:$G$223</definedName>
  </definedNames>
  <calcPr fullCalcOnLoad="1"/>
  <pivotCaches>
    <pivotCache cacheId="1" r:id="rId10"/>
  </pivotCaches>
</workbook>
</file>

<file path=xl/sharedStrings.xml><?xml version="1.0" encoding="utf-8"?>
<sst xmlns="http://schemas.openxmlformats.org/spreadsheetml/2006/main" count="2118" uniqueCount="1450">
  <si>
    <t>Financijski plan broj 325-000005/2017</t>
  </si>
  <si>
    <t>Naziv1</t>
  </si>
  <si>
    <t>Naziv2</t>
  </si>
  <si>
    <t>Naziv3</t>
  </si>
  <si>
    <t>Naziv4</t>
  </si>
  <si>
    <t>Naziv5</t>
  </si>
  <si>
    <t>Planirani iznos</t>
  </si>
  <si>
    <t>Realizirani iznos</t>
  </si>
  <si>
    <t>Plaćeni iznos</t>
  </si>
  <si>
    <t>Izvor financiranja</t>
  </si>
  <si>
    <t>Planirani iznos</t>
  </si>
  <si>
    <t>Realizirani iznos</t>
  </si>
  <si>
    <t>Plaćeni iznos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</si>
  <si>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</si>
  <si>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</si>
  <si>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</si>
  <si>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</si>
  <si>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</si>
  <si>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Pomoći EU (51)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</si>
  <si>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</si>
  <si>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</si>
  <si>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</si>
  <si>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</si>
  <si>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</si>
  <si>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</si>
  <si>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</si>
  <si>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</si>
  <si>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</si>
  <si>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</si>
  <si>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</si>
  <si>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Vlastiti prihodi</t>
  </si>
  <si>
    <t>202 PLAN RASHODA</t>
  </si>
  <si>
    <t>237 OBRAZOVANJE</t>
  </si>
  <si>
    <t>23701 RAZVOJ ODGOJNO OBRAZOVNOG SUSTAVA</t>
  </si>
  <si>
    <t>A679047 Europske integracije</t>
  </si>
  <si>
    <t>3121 OSTALI RASHODI ZA ZAPOSLENE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</si>
  <si>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</si>
  <si>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</si>
  <si>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</si>
  <si>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</si>
  <si>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</si>
  <si>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</si>
  <si>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</si>
  <si>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</si>
  <si>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</si>
  <si>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</si>
  <si>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</si>
  <si>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</si>
  <si>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Pomoći EU (51)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</si>
  <si>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</si>
  <si>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</si>
  <si>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</si>
  <si>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</si>
  <si>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</si>
  <si>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</si>
  <si>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</si>
  <si>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</si>
  <si>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</si>
  <si>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</si>
  <si>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</si>
  <si>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</si>
  <si>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</si>
  <si>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</si>
  <si>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</si>
  <si>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</si>
  <si>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</si>
  <si>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Pomoći EU (51)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</si>
  <si>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</si>
  <si>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</si>
  <si>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</si>
  <si>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</si>
  <si>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</si>
  <si>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</si>
  <si>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</si>
  <si>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</si>
  <si>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</si>
  <si>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</si>
  <si>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</si>
  <si>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</si>
  <si>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</si>
  <si>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</si>
  <si>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</si>
  <si>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</si>
  <si>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</si>
  <si>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Pomoći EU (51)</t>
  </si>
  <si>
    <t>202 PLAN RASHODA</t>
  </si>
  <si>
    <t>237 OBRAZOVANJE</t>
  </si>
  <si>
    <t>23701 RAZVOJ ODGOJNO OBRAZOVNOG SUSTAVA</t>
  </si>
  <si>
    <t>A679047 Europske integracije</t>
  </si>
  <si>
    <t>3212 Naknade za prijevoz, za rad na terenu i odvojeni život</t>
  </si>
  <si>
    <t>Vlastiti prihodi</t>
  </si>
  <si>
    <t>202 PLAN RASHODA</t>
  </si>
  <si>
    <t>237 OBRAZOVANJE</t>
  </si>
  <si>
    <t>23701 RAZVOJ ODGOJNO OBRAZOVNOG SUSTAVA</t>
  </si>
  <si>
    <t>A679047 Europske integracije</t>
  </si>
  <si>
    <t>3213 Stručno usavršavanje zaposlenika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</si>
  <si>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</si>
  <si>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</si>
  <si>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</si>
  <si>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</si>
  <si>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</si>
  <si>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</si>
  <si>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</si>
  <si>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</si>
  <si>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</si>
  <si>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</si>
  <si>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</si>
  <si>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</si>
  <si>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Vlastiti prihodi</t>
  </si>
  <si>
    <t>202 PLAN RASHODA</t>
  </si>
  <si>
    <t>237 OBRAZOVANJE</t>
  </si>
  <si>
    <t>23701 RAZVOJ ODGOJNO OBRAZOVNOG SUSTAVA</t>
  </si>
  <si>
    <t>A679047 Europske integracije</t>
  </si>
  <si>
    <t>3231 Usluge telefona, pošte i prijevoza</t>
  </si>
  <si>
    <t>Vlastiti prihodi</t>
  </si>
  <si>
    <t>202 PLAN RASHODA</t>
  </si>
  <si>
    <t>237 OBRAZOVANJE</t>
  </si>
  <si>
    <t>23701 RAZVOJ ODGOJNO OBRAZOVNOG SUSTAVA</t>
  </si>
  <si>
    <t>A679047 Europske integracije</t>
  </si>
  <si>
    <t>3235 Zakupnine i najamnine</t>
  </si>
  <si>
    <t>Pomoći EU (51)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</si>
  <si>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</si>
  <si>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</si>
  <si>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</si>
  <si>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</si>
  <si>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</si>
  <si>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</si>
  <si>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</si>
  <si>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</si>
  <si>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</si>
  <si>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</si>
  <si>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</si>
  <si>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Pomoći EU (51)</t>
  </si>
  <si>
    <t>202 PLAN RASHODA</t>
  </si>
  <si>
    <t>237 OBRAZOVANJE</t>
  </si>
  <si>
    <t>23701 RAZVOJ ODGOJNO OBRAZOVNOG SUSTAVA</t>
  </si>
  <si>
    <t>A679047 Europske integracije</t>
  </si>
  <si>
    <t>3239 Ostale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</si>
  <si>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</si>
  <si>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</si>
  <si>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</si>
  <si>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</si>
  <si>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</si>
  <si>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</si>
  <si>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</si>
  <si>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</si>
  <si>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</si>
  <si>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</si>
  <si>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</si>
  <si>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</si>
  <si>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Pomoći EU (51)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</si>
  <si>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</si>
  <si>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</si>
  <si>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</si>
  <si>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</si>
  <si>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</si>
  <si>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</si>
  <si>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</si>
  <si>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</si>
  <si>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</si>
  <si>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</si>
  <si>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</si>
  <si>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Pomoći EU (51)</t>
  </si>
  <si>
    <t>202 PLAN RASHODA</t>
  </si>
  <si>
    <t>237 OBRAZOVANJE</t>
  </si>
  <si>
    <t>23701 RAZVOJ ODGOJNO OBRAZOVNOG SUSTAVA</t>
  </si>
  <si>
    <t>A679047 Europske integracije</t>
  </si>
  <si>
    <t>3432 Negativne tečajne razlike i razlike zbog primjene valutne klauzule</t>
  </si>
  <si>
    <t>Pomoći EU (51)</t>
  </si>
  <si>
    <t>202 PLAN RASHODA</t>
  </si>
  <si>
    <t>237 OBRAZOVANJE</t>
  </si>
  <si>
    <t>23701 RAZVOJ ODGOJNO OBRAZOVNOG SUSTAVA</t>
  </si>
  <si>
    <t>A679047 Europske integracije</t>
  </si>
  <si>
    <t>3721 Naknade građanima i kućanstvima u novcu</t>
  </si>
  <si>
    <t>Ostale pomoći i darovnice (52)</t>
  </si>
  <si>
    <t>202 PLAN RASHODA</t>
  </si>
  <si>
    <t>237 OBRAZOVANJE</t>
  </si>
  <si>
    <t>23701 RAZVOJ ODGOJNO OBRAZOVNOG SUSTAVA</t>
  </si>
  <si>
    <t>A679047 Europske integracije</t>
  </si>
  <si>
    <t>4221 Uredska oprema i namještaj</t>
  </si>
  <si>
    <t>Vlastiti prihodi</t>
  </si>
  <si>
    <t>202 PLAN RASHODA</t>
  </si>
  <si>
    <t>237 OBRAZOVANJE</t>
  </si>
  <si>
    <t>23705 VISOKO OBRAZOVANJE</t>
  </si>
  <si>
    <t>A6210 REDOVNA DJELATNOST-MZOS</t>
  </si>
  <si>
    <t>3111 PLAĆE ZA REDOVAN RAD - BRUTO</t>
  </si>
  <si>
    <t>Opći prihodi i primici</t>
  </si>
  <si>
    <t>202 PLAN RASHODA</t>
  </si>
  <si>
    <t>237 OBRAZOVANJE</t>
  </si>
  <si>
    <t>23705 VISOKO OBRAZOVANJE</t>
  </si>
  <si>
    <t>A6210 REDOVNA DJELATNOST-MZOS</t>
  </si>
  <si>
    <t>3121 OSTALI RASHODI ZA ZAPOSLENE</t>
  </si>
  <si>
    <t>Opći prihodi i primici</t>
  </si>
  <si>
    <t>202 PLAN RASHODA</t>
  </si>
  <si>
    <t>237 OBRAZOVANJE</t>
  </si>
  <si>
    <t>23705 VISOKO OBRAZOVANJE</t>
  </si>
  <si>
    <t>A6210 REDOVNA DJELATNOST-MZOS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</si>
  <si>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</si>
  <si>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</si>
  <si>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</si>
  <si>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</si>
  <si>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</si>
  <si>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A6210 REDOVNA DJELATNOST-MZOS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</si>
  <si>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</si>
  <si>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</si>
  <si>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</si>
  <si>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</si>
  <si>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</si>
  <si>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A6210 REDOVNA DJELATNOST-MZOS</t>
  </si>
  <si>
    <t>3212 Naknade za prijevoz, za rad na terenu i odvojeni život</t>
  </si>
  <si>
    <t>Opći prihodi i primici</t>
  </si>
  <si>
    <t>202 PLAN RASHODA</t>
  </si>
  <si>
    <t>237 OBRAZOVANJE</t>
  </si>
  <si>
    <t>23705 VISOKO OBRAZOVANJE</t>
  </si>
  <si>
    <t>A6210 REDOVNA DJELATNOST-MZOS</t>
  </si>
  <si>
    <t>3236 Zdravstvene i veterinarske usluge</t>
  </si>
  <si>
    <t>Opći prihodi i primici</t>
  </si>
  <si>
    <t>202 PLAN RASHODA</t>
  </si>
  <si>
    <t>237 OBRAZOVANJE</t>
  </si>
  <si>
    <t>23705 VISOKO OBRAZOVANJE</t>
  </si>
  <si>
    <t>A6210 REDOVNA DJELATNOST-MZOS</t>
  </si>
  <si>
    <t>3295 Pristojbe i naknade</t>
  </si>
  <si>
    <t>Opći prihodi i primici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</si>
  <si>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</si>
  <si>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</si>
  <si>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</si>
  <si>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</si>
  <si>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</si>
  <si>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</si>
  <si>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</si>
  <si>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</si>
  <si>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</si>
  <si>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</si>
  <si>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</si>
  <si>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</si>
  <si>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</si>
  <si>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</si>
  <si>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</si>
  <si>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</si>
  <si>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</si>
  <si>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</si>
  <si>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</si>
  <si>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</si>
  <si>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</si>
  <si>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</si>
  <si>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</si>
  <si>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</si>
  <si>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</si>
  <si>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</si>
  <si>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</si>
  <si>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</si>
  <si>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</si>
  <si>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</si>
  <si>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</si>
  <si>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</si>
  <si>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</si>
  <si>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</si>
  <si>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</si>
  <si>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</si>
  <si>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</si>
  <si>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</si>
  <si>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</si>
  <si>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</si>
  <si>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</si>
  <si>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</si>
  <si>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</si>
  <si>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</si>
  <si>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</si>
  <si>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</si>
  <si>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</si>
  <si>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</si>
  <si>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</si>
  <si>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</si>
  <si>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</si>
  <si>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</si>
  <si>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</si>
  <si>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</si>
  <si>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</si>
  <si>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</si>
  <si>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</si>
  <si>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</si>
  <si>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</si>
  <si>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</si>
  <si>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</si>
  <si>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</si>
  <si>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</si>
  <si>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</si>
  <si>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</si>
  <si>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</si>
  <si>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</si>
  <si>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</si>
  <si>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</si>
  <si>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</si>
  <si>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</si>
  <si>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</si>
  <si>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</si>
  <si>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</si>
  <si>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</si>
  <si>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</si>
  <si>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</si>
  <si>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</si>
  <si>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</si>
  <si>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</si>
  <si>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</si>
  <si>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</si>
  <si>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</si>
  <si>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</si>
  <si>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</si>
  <si>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</si>
  <si>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</si>
  <si>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</si>
  <si>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</si>
  <si>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</si>
  <si>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</si>
  <si>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</si>
  <si>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</si>
  <si>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</si>
  <si>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</si>
  <si>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</si>
  <si>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</si>
  <si>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</si>
  <si>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</si>
  <si>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</si>
  <si>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</si>
  <si>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</si>
  <si>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</si>
  <si>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</si>
  <si>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</si>
  <si>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</si>
  <si>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</si>
  <si>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</si>
  <si>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</si>
  <si>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</si>
  <si>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</si>
  <si>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</si>
  <si>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</si>
  <si>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</si>
  <si>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</si>
  <si>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</si>
  <si>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</si>
  <si>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</si>
  <si>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</si>
  <si>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</si>
  <si>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</si>
  <si>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</si>
  <si>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</si>
  <si>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</si>
  <si>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</si>
  <si>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</si>
  <si>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</si>
  <si>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</si>
  <si>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</si>
  <si>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</si>
  <si>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</si>
  <si>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</si>
  <si>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</si>
  <si>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</si>
  <si>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</si>
  <si>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</si>
  <si>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3222 Materijal i sirovine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</si>
  <si>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</si>
  <si>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</si>
  <si>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</si>
  <si>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</si>
  <si>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</si>
  <si>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</si>
  <si>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</si>
  <si>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</si>
  <si>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</si>
  <si>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</si>
  <si>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</si>
  <si>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</si>
  <si>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</si>
  <si>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</si>
  <si>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</si>
  <si>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</si>
  <si>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</si>
  <si>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</si>
  <si>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</si>
  <si>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</si>
  <si>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</si>
  <si>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</si>
  <si>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</si>
  <si>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</si>
  <si>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</si>
  <si>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</si>
  <si>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</si>
  <si>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</si>
  <si>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</si>
  <si>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</si>
  <si>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</si>
  <si>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</si>
  <si>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</si>
  <si>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</si>
  <si>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</si>
  <si>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3227 Službena, radna i zaštitna odjeća i obuća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</si>
  <si>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</si>
  <si>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</si>
  <si>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</si>
  <si>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</si>
  <si>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</si>
  <si>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</si>
  <si>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</si>
  <si>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</si>
  <si>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</si>
  <si>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</si>
  <si>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</si>
  <si>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</si>
  <si>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</si>
  <si>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</si>
  <si>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</si>
  <si>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</si>
  <si>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</si>
  <si>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</si>
  <si>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</si>
  <si>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</si>
  <si>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</si>
  <si>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</si>
  <si>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</si>
  <si>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</si>
  <si>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</si>
  <si>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</si>
  <si>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</si>
  <si>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</si>
  <si>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</si>
  <si>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</si>
  <si>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</si>
  <si>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</si>
  <si>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</si>
  <si>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</si>
  <si>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</si>
  <si>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</si>
  <si>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</si>
  <si>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</si>
  <si>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</si>
  <si>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</si>
  <si>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</si>
  <si>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</si>
  <si>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</si>
  <si>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</si>
  <si>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</si>
  <si>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</si>
  <si>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</si>
  <si>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</si>
  <si>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</si>
  <si>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</si>
  <si>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</si>
  <si>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</si>
  <si>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</si>
  <si>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</si>
  <si>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</si>
  <si>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</si>
  <si>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</si>
  <si>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</si>
  <si>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</si>
  <si>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</si>
  <si>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</si>
  <si>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</si>
  <si>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</si>
  <si>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</si>
  <si>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</si>
  <si>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</si>
  <si>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</si>
  <si>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</si>
  <si>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</si>
  <si>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</si>
  <si>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</si>
  <si>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</si>
  <si>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</si>
  <si>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</si>
  <si>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</si>
  <si>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</si>
  <si>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</si>
  <si>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</si>
  <si>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</si>
  <si>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</si>
  <si>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</si>
  <si>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</si>
  <si>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</si>
  <si>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</si>
  <si>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</si>
  <si>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</si>
  <si>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</si>
  <si>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</si>
  <si>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</si>
  <si>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</si>
  <si>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</si>
  <si>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</si>
  <si>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</si>
  <si>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</si>
  <si>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</si>
  <si>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</si>
  <si>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</si>
  <si>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</si>
  <si>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</si>
  <si>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</si>
  <si>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</si>
  <si>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</si>
  <si>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</si>
  <si>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</si>
  <si>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</si>
  <si>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</si>
  <si>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</si>
  <si>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</si>
  <si>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</si>
  <si>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</si>
  <si>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</si>
  <si>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</si>
  <si>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</si>
  <si>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3238 Računalne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</si>
  <si>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</si>
  <si>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</si>
  <si>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</si>
  <si>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</si>
  <si>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</si>
  <si>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</si>
  <si>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</si>
  <si>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</si>
  <si>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</si>
  <si>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</si>
  <si>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</si>
  <si>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</si>
  <si>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</si>
  <si>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</si>
  <si>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</si>
  <si>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</si>
  <si>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</si>
  <si>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</si>
  <si>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</si>
  <si>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</si>
  <si>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</si>
  <si>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</si>
  <si>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</si>
  <si>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</si>
  <si>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</si>
  <si>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</si>
  <si>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</si>
  <si>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</si>
  <si>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</si>
  <si>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</si>
  <si>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</si>
  <si>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</si>
  <si>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</si>
  <si>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</si>
  <si>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</si>
  <si>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</si>
  <si>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</si>
  <si>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</si>
  <si>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</si>
  <si>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</si>
  <si>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</si>
  <si>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</si>
  <si>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</si>
  <si>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</si>
  <si>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</si>
  <si>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</si>
  <si>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</si>
  <si>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</si>
  <si>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</si>
  <si>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</si>
  <si>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</si>
  <si>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</si>
  <si>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</si>
  <si>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</si>
  <si>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</si>
  <si>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</si>
  <si>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</si>
  <si>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</si>
  <si>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</si>
  <si>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</si>
  <si>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</si>
  <si>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</si>
  <si>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</si>
  <si>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</si>
  <si>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</si>
  <si>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</si>
  <si>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</si>
  <si>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</si>
  <si>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</si>
  <si>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</si>
  <si>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</si>
  <si>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</si>
  <si>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</si>
  <si>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</si>
  <si>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</si>
  <si>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</si>
  <si>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</si>
  <si>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</si>
  <si>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</si>
  <si>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</si>
  <si>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</si>
  <si>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</si>
  <si>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</si>
  <si>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</si>
  <si>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</si>
  <si>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</si>
  <si>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</si>
  <si>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</si>
  <si>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</si>
  <si>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</si>
  <si>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</si>
  <si>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</si>
  <si>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</si>
  <si>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</si>
  <si>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</si>
  <si>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</si>
  <si>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</si>
  <si>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</si>
  <si>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</si>
  <si>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</si>
  <si>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</si>
  <si>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</si>
  <si>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</si>
  <si>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</si>
  <si>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</si>
  <si>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</si>
  <si>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</si>
  <si>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</si>
  <si>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</si>
  <si>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</si>
  <si>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</si>
  <si>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</si>
  <si>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</si>
  <si>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</si>
  <si>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</si>
  <si>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</si>
  <si>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</si>
  <si>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</si>
  <si>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</si>
  <si>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</si>
  <si>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</si>
  <si>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</si>
  <si>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</si>
  <si>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</si>
  <si>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</si>
  <si>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</si>
  <si>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</si>
  <si>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</si>
  <si>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</si>
  <si>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</si>
  <si>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</si>
  <si>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</si>
  <si>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</si>
  <si>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</si>
  <si>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</si>
  <si>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</si>
  <si>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</si>
  <si>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</si>
  <si>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</si>
  <si>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</si>
  <si>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</si>
  <si>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</si>
  <si>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</si>
  <si>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</si>
  <si>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</si>
  <si>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</si>
  <si>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</si>
  <si>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</si>
  <si>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</si>
  <si>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</si>
  <si>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</si>
  <si>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</si>
  <si>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</si>
  <si>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</si>
  <si>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</si>
  <si>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</si>
  <si>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</si>
  <si>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</si>
  <si>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</si>
  <si>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</si>
  <si>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</si>
  <si>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3434 Ostali nespomenuti financijski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</si>
  <si>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</si>
  <si>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</si>
  <si>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</si>
  <si>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</si>
  <si>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</si>
  <si>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3691 Prijenosi između pror. korisnika istog proračuna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</si>
  <si>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</si>
  <si>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</si>
  <si>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</si>
  <si>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</si>
  <si>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</si>
  <si>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3721 Naknade građanima i kućanstvima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</si>
  <si>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</si>
  <si>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</si>
  <si>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</si>
  <si>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</si>
  <si>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</si>
  <si>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3722 Naknade građanima i kućanstvima u naravi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</si>
  <si>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</si>
  <si>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</si>
  <si>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</si>
  <si>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</si>
  <si>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</si>
  <si>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</si>
  <si>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</si>
  <si>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</si>
  <si>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</si>
  <si>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</si>
  <si>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</si>
  <si>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</si>
  <si>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</si>
  <si>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</si>
  <si>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</si>
  <si>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</si>
  <si>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</si>
  <si>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</si>
  <si>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</si>
  <si>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</si>
  <si>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</si>
  <si>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</si>
  <si>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</si>
  <si>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</si>
  <si>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</si>
  <si>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</si>
  <si>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</si>
  <si>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</si>
  <si>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</si>
  <si>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3831 Naknade šteta pravnim i fizičkim osobama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</si>
  <si>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</si>
  <si>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</si>
  <si>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</si>
  <si>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</si>
  <si>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</si>
  <si>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</si>
  <si>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</si>
  <si>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</si>
  <si>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</si>
  <si>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</si>
  <si>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</si>
  <si>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</si>
  <si>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</si>
  <si>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</si>
  <si>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</si>
  <si>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</si>
  <si>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</si>
  <si>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</si>
  <si>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</si>
  <si>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</si>
  <si>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</si>
  <si>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</si>
  <si>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</si>
  <si>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</si>
  <si>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</si>
  <si>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</si>
  <si>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</si>
  <si>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</si>
  <si>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</si>
  <si>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</si>
  <si>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</si>
  <si>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</si>
  <si>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</si>
  <si>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</si>
  <si>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</si>
  <si>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</si>
  <si>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</si>
  <si>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</si>
  <si>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</si>
  <si>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</si>
  <si>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</si>
  <si>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</si>
  <si>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</si>
  <si>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</si>
  <si>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</si>
  <si>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</si>
  <si>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</si>
  <si>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</si>
  <si>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</si>
  <si>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</si>
  <si>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</si>
  <si>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</si>
  <si>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</si>
  <si>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</si>
  <si>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</si>
  <si>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</si>
  <si>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</si>
  <si>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</si>
  <si>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</si>
  <si>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</si>
  <si>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</si>
  <si>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</si>
  <si>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</si>
  <si>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</si>
  <si>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</si>
  <si>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</si>
  <si>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</si>
  <si>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</si>
  <si>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</si>
  <si>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</si>
  <si>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</si>
  <si>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</si>
  <si>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</si>
  <si>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</si>
  <si>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</si>
  <si>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</si>
  <si>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</si>
  <si>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</si>
  <si>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</si>
  <si>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</si>
  <si>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</si>
  <si>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</si>
  <si>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</si>
  <si>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4225 Instrumenti, uređaji i strojevi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</si>
  <si>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</si>
  <si>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</si>
  <si>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</si>
  <si>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</si>
  <si>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</si>
  <si>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</si>
  <si>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</si>
  <si>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</si>
  <si>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</si>
  <si>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</si>
  <si>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</si>
  <si>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</si>
  <si>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</si>
  <si>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</si>
  <si>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</si>
  <si>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</si>
  <si>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</si>
  <si>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4233 Prijevozna sredstva u pomorskom i riječnom prometu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</si>
  <si>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</si>
  <si>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</si>
  <si>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</si>
  <si>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</si>
  <si>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</si>
  <si>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</si>
  <si>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</si>
  <si>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</si>
  <si>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</si>
  <si>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</si>
  <si>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</si>
  <si>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</si>
  <si>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</si>
  <si>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</si>
  <si>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</si>
  <si>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</si>
  <si>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</si>
  <si>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</si>
  <si>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</si>
  <si>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</si>
  <si>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</si>
  <si>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</si>
  <si>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</si>
  <si>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</si>
  <si>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</si>
  <si>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</si>
  <si>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</si>
  <si>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</si>
  <si>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</si>
  <si>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</si>
  <si>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</si>
  <si>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</si>
  <si>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</si>
  <si>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</si>
  <si>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</si>
  <si>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</si>
  <si>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Ostali prihodi za posebne namjene</t>
  </si>
  <si>
    <t>202 PLAN RASHODA</t>
  </si>
  <si>
    <t>237 OBRAZOVANJE</t>
  </si>
  <si>
    <t>23705 VISOKO OBRAZOVANJE</t>
  </si>
  <si>
    <t>A622122 PROGRAMSKO FINANCIRANJE JAVNIH VISOKIH UČILIŠTA</t>
  </si>
  <si>
    <t>3111 PLAĆE ZA REDOVAN RAD - BRUTO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</si>
  <si>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</si>
  <si>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</si>
  <si>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</si>
  <si>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</si>
  <si>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</si>
  <si>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</si>
  <si>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</si>
  <si>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</si>
  <si>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</si>
  <si>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</si>
  <si>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</si>
  <si>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</si>
  <si>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</si>
  <si>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</si>
  <si>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</si>
  <si>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</si>
  <si>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</si>
  <si>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3211 Službena putovanja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</si>
  <si>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</si>
  <si>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</si>
  <si>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</si>
  <si>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</si>
  <si>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</si>
  <si>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3213 Stručno usavršavanje zaposlenika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</si>
  <si>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</si>
  <si>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</si>
  <si>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</si>
  <si>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</si>
  <si>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</si>
  <si>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3221 Uredski materijal i ostali materijalni rashodi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</si>
  <si>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</si>
  <si>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</si>
  <si>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</si>
  <si>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</si>
  <si>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</si>
  <si>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3222 Materijal i sirovine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</si>
  <si>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</si>
  <si>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</si>
  <si>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</si>
  <si>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</si>
  <si>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</si>
  <si>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3223 Energija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</si>
  <si>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</si>
  <si>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</si>
  <si>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</si>
  <si>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</si>
  <si>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</si>
  <si>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3224 Materijal i dijelovi za tekuće i investicijsko održavanje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</si>
  <si>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</si>
  <si>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</si>
  <si>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</si>
  <si>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</si>
  <si>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</si>
  <si>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3227 Službena, radna i zaštitna odjeća i obuća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</si>
  <si>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</si>
  <si>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</si>
  <si>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</si>
  <si>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</si>
  <si>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</si>
  <si>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3231 Usluge telefona, pošte i prijevoza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</si>
  <si>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</si>
  <si>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</si>
  <si>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</si>
  <si>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</si>
  <si>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</si>
  <si>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3232 Usluge tekućeg i investicijskog održavanja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</si>
  <si>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</si>
  <si>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</si>
  <si>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</si>
  <si>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</si>
  <si>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</si>
  <si>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3233 Usluge promidžbe i informiranja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</si>
  <si>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</si>
  <si>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</si>
  <si>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</si>
  <si>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</si>
  <si>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</si>
  <si>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3234 Komunalne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</si>
  <si>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</si>
  <si>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</si>
  <si>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</si>
  <si>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</si>
  <si>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</si>
  <si>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3235 Zakupnine i najamnine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</si>
  <si>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</si>
  <si>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</si>
  <si>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</si>
  <si>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</si>
  <si>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</si>
  <si>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3237 Intelektualne i osobne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</si>
  <si>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</si>
  <si>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</si>
  <si>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</si>
  <si>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</si>
  <si>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</si>
  <si>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3238 Računalne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</si>
  <si>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</si>
  <si>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</si>
  <si>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</si>
  <si>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</si>
  <si>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</si>
  <si>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3239 Ostale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</si>
  <si>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</si>
  <si>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</si>
  <si>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</si>
  <si>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</si>
  <si>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</si>
  <si>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3292 Premije osiguranja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</si>
  <si>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</si>
  <si>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</si>
  <si>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</si>
  <si>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</si>
  <si>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</si>
  <si>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3293 Reprezentacija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</si>
  <si>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</si>
  <si>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</si>
  <si>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</si>
  <si>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</si>
  <si>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</si>
  <si>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3294 Članarine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</si>
  <si>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</si>
  <si>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</si>
  <si>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</si>
  <si>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</si>
  <si>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</si>
  <si>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3295 Pristojbe i naknade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</si>
  <si>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</si>
  <si>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</si>
  <si>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</si>
  <si>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</si>
  <si>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</si>
  <si>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3299 Ostali nespomenuti rashodi poslovanja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</si>
  <si>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</si>
  <si>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</si>
  <si>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</si>
  <si>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</si>
  <si>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</si>
  <si>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</si>
  <si>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</si>
  <si>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</si>
  <si>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</si>
  <si>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</si>
  <si>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</si>
  <si>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3132 DOPRINOSI ZA OBVEZNO ZDRAVSTVENO OSIGURANJE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</si>
  <si>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</si>
  <si>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</si>
  <si>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</si>
  <si>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</si>
  <si>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</si>
  <si>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</si>
  <si>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</si>
  <si>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</si>
  <si>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</si>
  <si>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</si>
  <si>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</si>
  <si>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</si>
  <si>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</si>
  <si>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</si>
  <si>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</si>
  <si>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</si>
  <si>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</si>
  <si>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</si>
  <si>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</si>
  <si>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</si>
  <si>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</si>
  <si>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</si>
  <si>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</si>
  <si>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</si>
  <si>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</si>
  <si>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</si>
  <si>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</si>
  <si>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</si>
  <si>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</si>
  <si>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</si>
  <si>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</si>
  <si>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</si>
  <si>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</si>
  <si>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</si>
  <si>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</si>
  <si>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</si>
  <si>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</si>
  <si>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</si>
  <si>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</si>
  <si>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</si>
  <si>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</si>
  <si>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</si>
  <si>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</si>
  <si>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</si>
  <si>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</si>
  <si>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</si>
  <si>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</si>
  <si>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3233 Usluge promidžbe i informiranja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</si>
  <si>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</si>
  <si>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</si>
  <si>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</si>
  <si>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</si>
  <si>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</si>
  <si>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3235 Zakupnine i najamnine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</si>
  <si>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</si>
  <si>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</si>
  <si>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</si>
  <si>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</si>
  <si>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</si>
  <si>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</si>
  <si>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</si>
  <si>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</si>
  <si>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</si>
  <si>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</si>
  <si>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</si>
  <si>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</si>
  <si>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</si>
  <si>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</si>
  <si>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</si>
  <si>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</si>
  <si>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</si>
  <si>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</si>
  <si>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</si>
  <si>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</si>
  <si>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</si>
  <si>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</si>
  <si>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</si>
  <si>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</si>
  <si>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</si>
  <si>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</si>
  <si>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</si>
  <si>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</si>
  <si>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</si>
  <si>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</si>
  <si>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</si>
  <si>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</si>
  <si>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</si>
  <si>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</si>
  <si>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</si>
  <si>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3292 Premije osiguranja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</si>
  <si>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</si>
  <si>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</si>
  <si>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</si>
  <si>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</si>
  <si>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</si>
  <si>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3293 Reprezentacija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</si>
  <si>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</si>
  <si>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</si>
  <si>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</si>
  <si>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</si>
  <si>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</si>
  <si>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3294 Članarine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</si>
  <si>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</si>
  <si>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</si>
  <si>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</si>
  <si>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</si>
  <si>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</si>
  <si>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</si>
  <si>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</si>
  <si>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</si>
  <si>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</si>
  <si>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</si>
  <si>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</si>
  <si>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3432 Negativne tečajne razlike i razlike zbog primjene valutne klauzule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</si>
  <si>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</si>
  <si>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</si>
  <si>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</si>
  <si>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</si>
  <si>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</si>
  <si>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</si>
  <si>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</si>
  <si>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</si>
  <si>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</si>
  <si>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</si>
  <si>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</si>
  <si>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</si>
  <si>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</si>
  <si>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</si>
  <si>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</si>
  <si>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</si>
  <si>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</si>
  <si>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4227 Uređaji, strojevi i oprema za ostale namjene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</si>
  <si>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</si>
  <si>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</si>
  <si>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</si>
  <si>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</si>
  <si>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</si>
  <si>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4241 Knjige</t>
  </si>
  <si>
    <t>Ostali prihodi za posebne namjene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</si>
  <si>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</si>
  <si>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</si>
  <si>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</si>
  <si>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</si>
  <si>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</si>
  <si>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</si>
  <si>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</si>
  <si>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</si>
  <si>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</si>
  <si>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</si>
  <si>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</si>
  <si>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</si>
  <si>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</si>
  <si>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</si>
  <si>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</si>
  <si>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</si>
  <si>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3132 DOPRINOSI ZA OBVEZNO ZDRAVSTVENO OSIGURANJE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</si>
  <si>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</si>
  <si>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</si>
  <si>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</si>
  <si>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</si>
  <si>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</si>
  <si>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3133 DOPRINOSI ZA OBVEZNO OSIGURANJE U SLUČAJU NEZAPOSLENOSTI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</si>
  <si>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</si>
  <si>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</si>
  <si>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</si>
  <si>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</si>
  <si>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</si>
  <si>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</si>
  <si>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</si>
  <si>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</si>
  <si>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</si>
  <si>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</si>
  <si>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</si>
  <si>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</si>
  <si>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</si>
  <si>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</si>
  <si>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</si>
  <si>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</si>
  <si>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</si>
  <si>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</si>
  <si>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</si>
  <si>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</si>
  <si>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</si>
  <si>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</si>
  <si>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</si>
  <si>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</si>
  <si>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</si>
  <si>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</si>
  <si>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</si>
  <si>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</si>
  <si>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</si>
  <si>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3235 Zakupnine i najamnine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</si>
  <si>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</si>
  <si>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</si>
  <si>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</si>
  <si>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</si>
  <si>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</si>
  <si>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</si>
  <si>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</si>
  <si>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</si>
  <si>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</si>
  <si>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</si>
  <si>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</si>
  <si>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3241 Naknade troškova osobama izvan radnog odnosa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</si>
  <si>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</si>
  <si>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</si>
  <si>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</si>
  <si>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</si>
  <si>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</si>
  <si>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3293 Reprezentacija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</si>
  <si>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</si>
  <si>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</si>
  <si>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</si>
  <si>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</si>
  <si>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</si>
  <si>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3432 Negativne tečajne razlike i razlike zbog primjene valutne klauzule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</si>
  <si>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</si>
  <si>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</si>
  <si>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</si>
  <si>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</si>
  <si>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</si>
  <si>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3811 Tekuće donacije u novcu</t>
  </si>
  <si>
    <t>Vlastiti prihodi</t>
  </si>
  <si>
    <t>202 PLAN RASHODA</t>
  </si>
  <si>
    <t>238 ZNANOST I TEHNOLOŠKI RAZVOJ</t>
  </si>
  <si>
    <t>23801 ULAGANJE U ZNANSTVENO ISTRAŽIVAČKU DJELATNOST</t>
  </si>
  <si>
    <t>A622006 IZDAVANJE ZNANSTVENIH UDŽBENIKA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</si>
  <si>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</si>
  <si>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</si>
  <si>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</si>
  <si>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</si>
  <si>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</si>
  <si>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</si>
  <si>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3132 DOPRINOSI ZA OBVEZNO ZDRAVSTVENO OSIGURANJE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</si>
  <si>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</si>
  <si>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</si>
  <si>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</si>
  <si>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</si>
  <si>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</si>
  <si>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</si>
  <si>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</si>
  <si>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</si>
  <si>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</si>
  <si>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</si>
  <si>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</si>
  <si>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3239 Ostale usluge</t>
  </si>
  <si>
    <t>Ostale pomoći i darovnice (52)</t>
  </si>
  <si>
    <t>Row Labels</t>
  </si>
  <si>
    <t>Grand Total</t>
  </si>
  <si>
    <t>Sum of Realizirani iznos2</t>
  </si>
  <si>
    <t>FINANCIJSKI PLAN 2017.</t>
  </si>
  <si>
    <t>REALIZACIJA 2017.</t>
  </si>
  <si>
    <t>Sum of Planirani iznos2</t>
  </si>
  <si>
    <t>Opći prihodi i primici (11)</t>
  </si>
  <si>
    <t>Ostali prihodi za posebne namjene (43)</t>
  </si>
  <si>
    <t>Vlastiti prihodi (31)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</si>
  <si>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</si>
  <si>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</si>
  <si>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</si>
  <si>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</si>
  <si>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</si>
  <si>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</si>
  <si>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</si>
  <si>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</si>
  <si>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</si>
  <si>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</si>
  <si>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</si>
  <si>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</si>
  <si>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</si>
  <si>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</si>
  <si>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</si>
  <si>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</si>
  <si>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</si>
  <si>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</t>
  </si>
  <si>
    <t>Pristojbe i naknade</t>
  </si>
  <si>
    <t>Ostali nespomenuti rashodi poslovanja</t>
  </si>
  <si>
    <t>Bankarske usluge i usluge platnog prometa</t>
  </si>
  <si>
    <t>Uredska oprema i namještaj</t>
  </si>
  <si>
    <t>Uređaji, strojevi i oprema za ostale namjene</t>
  </si>
  <si>
    <t>UKUPNO</t>
  </si>
  <si>
    <t>Plaće za redovan rad</t>
  </si>
  <si>
    <t>Ostali rashodi za zaposlene</t>
  </si>
  <si>
    <t>Reprezentacija</t>
  </si>
  <si>
    <t>Negativne tečajne razlike i razlike zbog primjene valutne klauzule</t>
  </si>
  <si>
    <t>Prijenosi između pror. korisnika istog proračuna</t>
  </si>
  <si>
    <t>Komunikacijska oprema</t>
  </si>
  <si>
    <t>Tekuće donacije u novcu</t>
  </si>
  <si>
    <t>Oprema za održavanje i zaštitu</t>
  </si>
  <si>
    <t>Instrumenti, uređaji i strojevi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</si>
  <si>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</si>
  <si>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</si>
  <si>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</si>
  <si>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</si>
  <si>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</si>
  <si>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</si>
  <si>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Konto</t>
  </si>
  <si>
    <t>PRIHODI/IZVOR FINANCIRANJA</t>
  </si>
  <si>
    <t>Prihodi za financiranje rashoda poslovanja</t>
  </si>
  <si>
    <t>Ostali nespomenuti prihodi</t>
  </si>
  <si>
    <t>Ostali prihodi</t>
  </si>
  <si>
    <t>Tekuće pomoći od institucija i tijela  EU</t>
  </si>
  <si>
    <t>Tekući prijenosi između proračunskih korisnika istog proračuna</t>
  </si>
  <si>
    <t>Stambeni objekti</t>
  </si>
  <si>
    <t>Kamate na oročena sredstva i depozite po viđenju</t>
  </si>
  <si>
    <t>Prihodi od pozitivnih tečajnih razlika i razlika zbog primjene valutne klauzule</t>
  </si>
  <si>
    <t>Prihodi od pruženih usluga</t>
  </si>
  <si>
    <t>Tekuće donacije</t>
  </si>
  <si>
    <t>UKUPNO:</t>
  </si>
  <si>
    <t>Rashodi za materijal i energiju</t>
  </si>
  <si>
    <t>Rashodi za usluge</t>
  </si>
  <si>
    <t>Financijski rashodi</t>
  </si>
  <si>
    <t>Ostali financijski rashodi</t>
  </si>
  <si>
    <t>Rashodi za nabavu nefinancijske imovine</t>
  </si>
  <si>
    <t>Rashodi za nabavu proizvedene dugotrajne imovine</t>
  </si>
  <si>
    <t>Postrojenja i oprema</t>
  </si>
  <si>
    <t>Naknade troškova osobama izvan radnog odnosa</t>
  </si>
  <si>
    <t>Ostali rashodi</t>
  </si>
  <si>
    <t>Naknade građanima i kućanstvima na temelju osiguranja i druge naknade</t>
  </si>
  <si>
    <t>Doprinosi za obvezno zdravstveno osiguranje</t>
  </si>
  <si>
    <t>Rashodi poslovanja</t>
  </si>
  <si>
    <t>Aktivnost/Izvor financiranja</t>
  </si>
  <si>
    <t>PRIHODI UKUPNO</t>
  </si>
  <si>
    <t>PRIHODI POSLOVANJA</t>
  </si>
  <si>
    <t>RASHODI UKUPNO</t>
  </si>
  <si>
    <t>RASHODI  POSLOVANJA</t>
  </si>
  <si>
    <t>RAZLIKA - VIŠAK / MANJAK</t>
  </si>
  <si>
    <t>Prihodi poslovanja</t>
  </si>
  <si>
    <t>I. OPĆI DIO</t>
  </si>
  <si>
    <t>Naziv prihoda</t>
  </si>
  <si>
    <t>Tekući prijenosi između proračunskih korisnika istog proračuna temeljem prijenosa EU sredstava</t>
  </si>
  <si>
    <t>Pomoći iz inozemstva i od subjekata unutar općeg proračuna</t>
  </si>
  <si>
    <t>Pomoći od međunarodnih organizacija, te institucija i tijela EU</t>
  </si>
  <si>
    <t>Prijenosi između proračunskih korisnika istog proračuna</t>
  </si>
  <si>
    <t>Prihodi od financijske imovine</t>
  </si>
  <si>
    <t>Prihodi po posebnim propisima</t>
  </si>
  <si>
    <t>Prihodi od prodaje proizvoda i robe, te pruženih usluga</t>
  </si>
  <si>
    <t>Donacije od fizičkih i pravnih osoba izvan općeg proračuna</t>
  </si>
  <si>
    <t>Prihodi iz nadležnog proračuna za financiranje redovne djelatnosti proračunskih korisnika</t>
  </si>
  <si>
    <t>Prihodi od imovine</t>
  </si>
  <si>
    <t>Prihodi od upravnih i administrativnih pristojbi, pristojbi po posebnim propisima i naknada</t>
  </si>
  <si>
    <t>Prihod od prodaje proizvoda i robe, te pruženih usluga i prihodi od donacija</t>
  </si>
  <si>
    <t>Prihodi od nadležnog proračuna i HZZO-a temeljem ugovornih obveza</t>
  </si>
  <si>
    <t>Kazne, upravne mjere i ostali prihodi</t>
  </si>
  <si>
    <t>Naknade građanima i kućanstvima u novcu</t>
  </si>
  <si>
    <t>Naziv rashoda</t>
  </si>
  <si>
    <t>Plaće (Bruto)</t>
  </si>
  <si>
    <t>Pomoći dane u inozemstvo i unutar općeg proračuna</t>
  </si>
  <si>
    <t xml:space="preserve">Plaće za redovan rad  </t>
  </si>
  <si>
    <t>RASHODI/IZVOR FINANCIRANJA</t>
  </si>
  <si>
    <t>Pomoći EU  (51)</t>
  </si>
  <si>
    <t>PRIHODI OD PRODAJE NEFINANCIJSKE IMOVINE</t>
  </si>
  <si>
    <t>II. POSEBNI DIO</t>
  </si>
  <si>
    <t>Prihodi od prodanih proizvoda</t>
  </si>
  <si>
    <t>Indeks          (4/2)</t>
  </si>
  <si>
    <t>Indeks          (4/3)</t>
  </si>
  <si>
    <t>Indeks                (5/3)</t>
  </si>
  <si>
    <t>Indeks (5/4)</t>
  </si>
  <si>
    <t xml:space="preserve">M.P.                                </t>
  </si>
  <si>
    <t>Zatezne kamate</t>
  </si>
  <si>
    <t>Materijal za tekuće i investicijsko održavanje</t>
  </si>
  <si>
    <t>Tekući prijenosi između proračunskih korisnika</t>
  </si>
  <si>
    <t>Prihodi od prodanih proizvoda (knjige)</t>
  </si>
  <si>
    <t>Sveučilište u Rijeci</t>
  </si>
  <si>
    <t>3111</t>
  </si>
  <si>
    <t>3132</t>
  </si>
  <si>
    <t>3213</t>
  </si>
  <si>
    <t>3237</t>
  </si>
  <si>
    <t>3221</t>
  </si>
  <si>
    <t>3222</t>
  </si>
  <si>
    <t>3231</t>
  </si>
  <si>
    <t>3232</t>
  </si>
  <si>
    <t>3236</t>
  </si>
  <si>
    <t>3238</t>
  </si>
  <si>
    <t>3239</t>
  </si>
  <si>
    <t>3293</t>
  </si>
  <si>
    <t>3295</t>
  </si>
  <si>
    <t>3299</t>
  </si>
  <si>
    <t>3431</t>
  </si>
  <si>
    <t>3691</t>
  </si>
  <si>
    <t>4221</t>
  </si>
  <si>
    <t>4222</t>
  </si>
  <si>
    <t>3211</t>
  </si>
  <si>
    <t>Tekući prijenosi temeljem EU sredstava</t>
  </si>
  <si>
    <t>Indeks                (5/4)</t>
  </si>
  <si>
    <t>Indeks (5/3)</t>
  </si>
  <si>
    <t>PRIHODI/RASHODI</t>
  </si>
  <si>
    <t>DONOS</t>
  </si>
  <si>
    <t>ODNOS</t>
  </si>
  <si>
    <t>PRIMICI OD FINANCIJSKE IMOVINE I ZADUŽIVANJA</t>
  </si>
  <si>
    <t>NETO FINANCIRANJE</t>
  </si>
  <si>
    <t>IZDACI ZA FINANCIJSKU IMOVINU I DEPOZITE</t>
  </si>
  <si>
    <t>Ostale naknade troškova zaposlenima</t>
  </si>
  <si>
    <t>Naknade građanima u kućanstvu i novcu</t>
  </si>
  <si>
    <t>Naknade građanima</t>
  </si>
  <si>
    <t>Naknade građanima i kućanstvima</t>
  </si>
  <si>
    <t>Izvršenje 2021.</t>
  </si>
  <si>
    <t>Rashodi poslovanja i rashodi za nabavu nefinancijske imovine izvršeni su kako slijedi:</t>
  </si>
  <si>
    <t>Prihodi poslovanja i prihodi od prodaje nefinancijske imovine ostvareni su prema izvorima financiranja kako slijedi:</t>
  </si>
  <si>
    <t>Prihodi poslovanja i prihodi od prodaje nefinancije imovine ostvareni su kako slijedi:</t>
  </si>
  <si>
    <t>Rashodi poslovanja i rashodi za nabavu nefinancijske imovine izvršeni  su po aktivnostima i programima kako slijedi:</t>
  </si>
  <si>
    <t>Rashodi poslovanja i rashodi za nabavu nefinancijske imovine izvršeni su prema izvorima financiranja kako slijedi:</t>
  </si>
  <si>
    <t>Prihodi od pruženih usluga (stručni projekti, CIP, ostalo)</t>
  </si>
  <si>
    <t xml:space="preserve">Ostale pomoći i darovnice (52) </t>
  </si>
  <si>
    <t>UKUPNO SVE AKTIVNOSTI:</t>
  </si>
  <si>
    <t>RASHODI ZA NABAVU NEFINANCIJSKE IMOVINE</t>
  </si>
  <si>
    <t>Ostali nespomenuti prihodi (školarine i HRZZ projekt)</t>
  </si>
  <si>
    <t>Tekući prijenosi između proračunskih korisnika istog proračuna (MZO, Sveučilište i drugi fakulteti)</t>
  </si>
  <si>
    <t>Učiteljski fakultet</t>
  </si>
  <si>
    <t>Pomoći proračunskim korisnicima iz proračuna koji im nije nadležan</t>
  </si>
  <si>
    <t>Tekuće pomoći proračunskim korisnicima iz proračuna koji im nije nadležan</t>
  </si>
  <si>
    <t>Ostali nespomenuti financijski rashodi</t>
  </si>
  <si>
    <t>Sitan inventar i autogume</t>
  </si>
  <si>
    <t>Sitan inventar i autoguma</t>
  </si>
  <si>
    <t>A621002 REDOVNA DJELATNOST-Ministarstvo znanosti i obrazovanja</t>
  </si>
  <si>
    <t>A621038 PROGRAMI VJEŽBAONICA VISOKIH UČILIŠTA</t>
  </si>
  <si>
    <t>MZOS REDOVNA DJELATNOST</t>
  </si>
  <si>
    <t xml:space="preserve"> OSTALE AKTIVNOSTI IZVORA 11</t>
  </si>
  <si>
    <t xml:space="preserve"> EU PROJEKTI SVEUČILITE U RIJECI</t>
  </si>
  <si>
    <t>A679072 Europske integracije</t>
  </si>
  <si>
    <t xml:space="preserve"> VLASTITI I NAMJENSKI PRIHODI</t>
  </si>
  <si>
    <t>A679089 PARTICIPACIJA ŠKOLARINA</t>
  </si>
  <si>
    <t>Sitan inventar i auto gume</t>
  </si>
  <si>
    <t xml:space="preserve">Materijal i dijelovi za tekuće i inv. </t>
  </si>
  <si>
    <t xml:space="preserve">Ostali instrumenti </t>
  </si>
  <si>
    <t>Prihodi od tečajnih razlika i razlike zbog valutne klauzule</t>
  </si>
  <si>
    <t>Kapitalne donacije</t>
  </si>
  <si>
    <t>Usluga promidžbe i informiranja</t>
  </si>
  <si>
    <t>_</t>
  </si>
  <si>
    <t>IZVRŠENJE FINANCIJSKOG PLANA ZA 2022. GODINU</t>
  </si>
  <si>
    <t>Izvršenje Financijskog plana Učiteljskog fakulteta Rijeka za razdoblje 1. siječnja - 31. prosinca 2022. godine :</t>
  </si>
  <si>
    <t>izv.prof.dr. sc. Darko Lončarić</t>
  </si>
  <si>
    <t>Rebalans 2022.</t>
  </si>
  <si>
    <t>Izvršenje 2022.</t>
  </si>
  <si>
    <t>-</t>
  </si>
  <si>
    <t>Plaće u naravi</t>
  </si>
  <si>
    <t>A621181 PRAVOMOĆNE SUDSKE PRESUDE</t>
  </si>
  <si>
    <t>Troškovi sudskih postupaka</t>
  </si>
  <si>
    <t>Plaće za prekovremeni rad</t>
  </si>
  <si>
    <t>Doprinosi za obvezno osiguranje  u slučaju nezaposlenosti</t>
  </si>
  <si>
    <t>IZVOR</t>
  </si>
  <si>
    <t>U Rijeci, 27.3.2023.</t>
  </si>
  <si>
    <t xml:space="preserve">   Dekan: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</si>
</sst>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MS Sans Serif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Open Sans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Ope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theme="0"/>
      </right>
      <top style="thin">
        <color theme="0"/>
      </top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4" fontId="7" fillId="0" borderId="9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wrapText="1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42" fillId="33" borderId="12" xfId="50" applyNumberFormat="1" applyFont="1" applyFill="1" applyBorder="1" applyAlignment="1" applyProtection="1">
      <alignment horizontal="center" wrapText="1"/>
      <protection/>
    </xf>
    <xf numFmtId="0" fontId="42" fillId="33" borderId="12" xfId="5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23" fillId="20" borderId="12" xfId="0" applyNumberFormat="1" applyFont="1" applyFill="1" applyBorder="1" applyAlignment="1" applyProtection="1">
      <alignment horizontal="right" vertical="center" wrapText="1"/>
      <protection/>
    </xf>
    <xf numFmtId="3" fontId="23" fillId="2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 quotePrefix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>
      <alignment horizontal="left" vertical="center"/>
    </xf>
    <xf numFmtId="0" fontId="3" fillId="0" borderId="12" xfId="0" applyNumberFormat="1" applyFont="1" applyFill="1" applyBorder="1" applyAlignment="1" applyProtection="1" quotePrefix="1">
      <alignment horizontal="left" vertical="center" wrapText="1"/>
      <protection/>
    </xf>
    <xf numFmtId="0" fontId="2" fillId="0" borderId="0" xfId="51" applyFont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51" applyNumberFormat="1" applyFont="1" applyBorder="1" applyAlignment="1">
      <alignment/>
      <protection/>
    </xf>
    <xf numFmtId="0" fontId="2" fillId="0" borderId="0" xfId="51" applyFont="1" applyBorder="1" applyAlignment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 applyFill="1" applyBorder="1">
      <alignment/>
      <protection/>
    </xf>
    <xf numFmtId="0" fontId="2" fillId="0" borderId="0" xfId="51" applyFont="1" applyBorder="1" applyAlignment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45" fillId="34" borderId="12" xfId="0" applyFont="1" applyFill="1" applyBorder="1" applyAlignment="1">
      <alignment/>
    </xf>
    <xf numFmtId="0" fontId="45" fillId="34" borderId="12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8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45" fillId="34" borderId="12" xfId="0" applyFont="1" applyFill="1" applyBorder="1" applyAlignment="1">
      <alignment horizontal="left"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50" applyNumberFormat="1" applyFont="1" applyFill="1" applyBorder="1" applyAlignment="1" applyProtection="1">
      <alignment horizontal="center" vertical="center" wrapText="1"/>
      <protection/>
    </xf>
    <xf numFmtId="0" fontId="42" fillId="33" borderId="12" xfId="0" applyFont="1" applyFill="1" applyBorder="1" applyAlignment="1">
      <alignment horizontal="left" vertical="center" wrapText="1"/>
    </xf>
    <xf numFmtId="3" fontId="42" fillId="33" borderId="12" xfId="0" applyNumberFormat="1" applyFont="1" applyFill="1" applyBorder="1" applyAlignment="1">
      <alignment horizontal="right" vertical="center" wrapText="1"/>
    </xf>
    <xf numFmtId="3" fontId="0" fillId="34" borderId="12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4" fontId="23" fillId="20" borderId="12" xfId="0" applyNumberFormat="1" applyFont="1" applyFill="1" applyBorder="1" applyAlignment="1" applyProtection="1">
      <alignment horizontal="right" vertical="center" wrapText="1"/>
      <protection/>
    </xf>
    <xf numFmtId="0" fontId="42" fillId="33" borderId="0" xfId="0" applyFont="1" applyFill="1" applyBorder="1" applyAlignment="1" quotePrefix="1">
      <alignment horizontal="center" wrapText="1"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2" fontId="23" fillId="20" borderId="12" xfId="0" applyNumberFormat="1" applyFont="1" applyFill="1" applyBorder="1" applyAlignment="1" applyProtection="1">
      <alignment horizontal="right" vertical="center" wrapText="1"/>
      <protection/>
    </xf>
    <xf numFmtId="4" fontId="23" fillId="8" borderId="12" xfId="0" applyNumberFormat="1" applyFont="1" applyFill="1" applyBorder="1" applyAlignment="1" applyProtection="1">
      <alignment horizontal="right" vertical="center" wrapText="1"/>
      <protection/>
    </xf>
    <xf numFmtId="4" fontId="23" fillId="35" borderId="12" xfId="0" applyNumberFormat="1" applyFont="1" applyFill="1" applyBorder="1" applyAlignment="1" applyProtection="1">
      <alignment horizontal="right" vertical="center" wrapText="1"/>
      <protection/>
    </xf>
    <xf numFmtId="4" fontId="42" fillId="33" borderId="12" xfId="50" applyNumberFormat="1" applyFont="1" applyFill="1" applyBorder="1" applyAlignment="1" applyProtection="1">
      <alignment horizontal="right" wrapText="1"/>
      <protection/>
    </xf>
    <xf numFmtId="0" fontId="42" fillId="33" borderId="12" xfId="0" applyFont="1" applyFill="1" applyBorder="1" applyAlignment="1" quotePrefix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left" vertical="center" wrapText="1"/>
    </xf>
    <xf numFmtId="3" fontId="42" fillId="33" borderId="12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12" xfId="0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2" fillId="20" borderId="12" xfId="0" applyNumberFormat="1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wrapText="1"/>
    </xf>
    <xf numFmtId="0" fontId="42" fillId="33" borderId="15" xfId="50" applyNumberFormat="1" applyFont="1" applyFill="1" applyBorder="1" applyAlignment="1" applyProtection="1">
      <alignment horizontal="center" vertical="center" wrapText="1"/>
      <protection/>
    </xf>
    <xf numFmtId="0" fontId="42" fillId="33" borderId="12" xfId="0" applyFont="1" applyFill="1" applyBorder="1" applyAlignment="1" quotePrefix="1">
      <alignment horizontal="center" wrapText="1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42" fillId="36" borderId="12" xfId="0" applyFont="1" applyFill="1" applyBorder="1" applyAlignment="1">
      <alignment horizontal="left" vertical="center" wrapText="1"/>
    </xf>
    <xf numFmtId="3" fontId="42" fillId="36" borderId="12" xfId="0" applyNumberFormat="1" applyFont="1" applyFill="1" applyBorder="1" applyAlignment="1">
      <alignment horizontal="right" wrapText="1"/>
    </xf>
    <xf numFmtId="4" fontId="42" fillId="36" borderId="12" xfId="50" applyNumberFormat="1" applyFont="1" applyFill="1" applyBorder="1" applyAlignment="1" applyProtection="1">
      <alignment horizontal="right" wrapText="1"/>
      <protection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 applyProtection="1">
      <alignment horizontal="right" vertical="center" wrapText="1"/>
      <protection/>
    </xf>
    <xf numFmtId="4" fontId="3" fillId="8" borderId="12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50" applyNumberFormat="1" applyFont="1" applyFill="1" applyBorder="1" applyAlignment="1" applyProtection="1">
      <alignment horizontal="center" wrapText="1"/>
      <protection/>
    </xf>
    <xf numFmtId="4" fontId="2" fillId="2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2" xfId="52" applyFont="1" applyBorder="1" applyAlignment="1" applyProtection="1">
      <alignment horizontal="left" vertical="center" wrapText="1"/>
      <protection/>
    </xf>
    <xf numFmtId="3" fontId="42" fillId="33" borderId="12" xfId="50" applyNumberFormat="1" applyFont="1" applyFill="1" applyBorder="1" applyAlignment="1" applyProtection="1">
      <alignment horizontal="center" vertical="center" wrapText="1"/>
      <protection/>
    </xf>
    <xf numFmtId="3" fontId="42" fillId="33" borderId="13" xfId="50" applyNumberFormat="1" applyFont="1" applyFill="1" applyBorder="1" applyAlignment="1" applyProtection="1">
      <alignment horizontal="center" vertical="center" wrapText="1"/>
      <protection/>
    </xf>
    <xf numFmtId="3" fontId="42" fillId="36" borderId="12" xfId="50" applyNumberFormat="1" applyFont="1" applyFill="1" applyBorder="1" applyAlignment="1" applyProtection="1">
      <alignment horizontal="right" wrapText="1"/>
      <protection/>
    </xf>
    <xf numFmtId="3" fontId="42" fillId="33" borderId="12" xfId="50" applyNumberFormat="1" applyFont="1" applyFill="1" applyBorder="1" applyAlignment="1" applyProtection="1">
      <alignment horizontal="right" wrapText="1"/>
      <protection/>
    </xf>
    <xf numFmtId="164" fontId="23" fillId="20" borderId="12" xfId="0" applyNumberFormat="1" applyFont="1" applyFill="1" applyBorder="1" applyAlignment="1" applyProtection="1">
      <alignment horizontal="right" vertical="center" wrapText="1"/>
      <protection/>
    </xf>
    <xf numFmtId="164" fontId="1" fillId="20" borderId="12" xfId="0" applyNumberFormat="1" applyFont="1" applyFill="1" applyBorder="1" applyAlignment="1" applyProtection="1">
      <alignment horizontal="right" vertical="center" wrapText="1"/>
      <protection/>
    </xf>
    <xf numFmtId="164" fontId="0" fillId="20" borderId="12" xfId="0" applyNumberFormat="1" applyFill="1" applyBorder="1" applyAlignment="1">
      <alignment/>
    </xf>
    <xf numFmtId="164" fontId="23" fillId="8" borderId="12" xfId="0" applyNumberFormat="1" applyFont="1" applyFill="1" applyBorder="1" applyAlignment="1" applyProtection="1">
      <alignment horizontal="right" vertical="center" wrapText="1"/>
      <protection/>
    </xf>
    <xf numFmtId="164" fontId="23" fillId="35" borderId="12" xfId="0" applyNumberFormat="1" applyFont="1" applyFill="1" applyBorder="1" applyAlignment="1" applyProtection="1">
      <alignment horizontal="right" vertical="center" wrapText="1"/>
      <protection/>
    </xf>
    <xf numFmtId="164" fontId="2" fillId="20" borderId="12" xfId="0" applyNumberFormat="1" applyFont="1" applyFill="1" applyBorder="1" applyAlignment="1">
      <alignment/>
    </xf>
    <xf numFmtId="164" fontId="0" fillId="20" borderId="12" xfId="0" applyNumberFormat="1" applyFont="1" applyFill="1" applyBorder="1" applyAlignment="1">
      <alignment/>
    </xf>
    <xf numFmtId="164" fontId="45" fillId="20" borderId="12" xfId="0" applyNumberFormat="1" applyFont="1" applyFill="1" applyBorder="1" applyAlignment="1">
      <alignment/>
    </xf>
    <xf numFmtId="164" fontId="45" fillId="20" borderId="12" xfId="0" applyNumberFormat="1" applyFont="1" applyFill="1" applyBorder="1" applyAlignment="1">
      <alignment horizontal="right"/>
    </xf>
    <xf numFmtId="164" fontId="3" fillId="20" borderId="12" xfId="0" applyNumberFormat="1" applyFont="1" applyFill="1" applyBorder="1" applyAlignment="1">
      <alignment/>
    </xf>
    <xf numFmtId="164" fontId="23" fillId="20" borderId="12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/>
    </xf>
    <xf numFmtId="165" fontId="3" fillId="35" borderId="12" xfId="0" applyNumberFormat="1" applyFont="1" applyFill="1" applyBorder="1" applyAlignment="1" applyProtection="1">
      <alignment horizontal="right" vertical="center" wrapText="1"/>
      <protection/>
    </xf>
    <xf numFmtId="2" fontId="23" fillId="35" borderId="12" xfId="0" applyNumberFormat="1" applyFont="1" applyFill="1" applyBorder="1" applyAlignment="1" applyProtection="1">
      <alignment horizontal="right" vertical="center" wrapText="1"/>
      <protection/>
    </xf>
    <xf numFmtId="2" fontId="23" fillId="8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53" applyNumberFormat="1" applyBorder="1">
      <alignment/>
      <protection/>
    </xf>
    <xf numFmtId="4" fontId="0" fillId="0" borderId="12" xfId="0" applyNumberForma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51" applyFont="1" applyBorder="1" applyAlignment="1">
      <alignment horizontal="right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7" xfId="0" applyBorder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 2" xfId="50"/>
    <cellStyle name="Normal 3 3" xfId="51"/>
    <cellStyle name="Normal 6" xfId="52"/>
    <cellStyle name="Normalno 3" xfId="53"/>
    <cellStyle name="Obično_List4" xfId="54"/>
    <cellStyle name="Percent" xfId="55"/>
    <cellStyle name="Povezana ćelija" xfId="56"/>
    <cellStyle name="Provjera ćelije" xfId="57"/>
    <cellStyle name="SAPBEXstdData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1"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1</xdr:row>
      <xdr:rowOff>104775</xdr:rowOff>
    </xdr:to>
    <xdr:pic>
      <xdr:nvPicPr>
        <xdr:cNvPr id="1" name="Picture 1" descr="uniri kolor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L210" sheet="Sheet1"/>
  </cacheSource>
  <cacheFields count="12">
    <cacheField name="Naziv1">
      <sharedItems containsMixedTypes="0"/>
    </cacheField>
    <cacheField name="Naziv2">
      <sharedItems containsMixedTypes="0"/>
    </cacheField>
    <cacheField name="Naziv3">
      <sharedItems containsMixedTypes="0"/>
    </cacheField>
    <cacheField name="Naziv4">
      <sharedItems containsMixedTypes="0" count="8">
        <s v="A679047 Europske integracije"/>
        <s v="A6210 REDOVNA DJELATNOST-MZOS"/>
        <s v="A621002 REDOVNA DJELATNOST SVEUČILIŠTA U RIJECI-ViNP"/>
        <s v="A622122 PROGRAMSKO FINANCIRANJE JAVNIH VISOKIH UČILIŠTA"/>
        <s v="A622003 PROGRAMI I PROJEKTI ZNANSTVENOISTRAŽIVAČKE DJELATNOSTI"/>
        <s v="A622004 IZDAVANJE DOMAĆIH ZNANSTVENIH ČASOPISA"/>
        <s v="A622005 Organiziranje i održavanje znanstvenih skupova"/>
        <s v="A622006 IZDAVANJE ZNANSTVENIH UDŽBENIKA"/>
      </sharedItems>
    </cacheField>
    <cacheField name="Naziv5">
      <sharedItems containsMixedTypes="0" count="45">
        <s v="3111 PLAĆE ZA REDOVAN RAD - BRUTO"/>
        <s v="3121 OSTALI RASHODI ZA ZAPOSLENE"/>
        <s v="3132 DOPRINOSI ZA OBVEZNO ZDRAVSTVENO OSIGURANJE"/>
        <s v="3133 DOPRINOSI ZA OBVEZNO OSIGURANJE U SLUČAJU NEZAPOSLENOSTI"/>
        <s v="3211 Službena putovanja"/>
        <s v="3212 Naknade za prijevoz, za rad na terenu i odvojeni život"/>
        <s v="3213 Stručno usavršavanje zaposlenika"/>
        <s v="3221 Uredski materijal i ostali materijalni rashodi"/>
        <s v="3231 Usluge telefona, pošte i prijevoza"/>
        <s v="3235 Zakupnine i najamnine"/>
        <s v="3237 Intelektualne i osobne usluge"/>
        <s v="3239 Ostale usluge"/>
        <s v="3293 Reprezentacija"/>
        <s v="3295 Pristojbe i naknade"/>
        <s v="3432 Negativne tečajne razlike i razlike zbog primjene valutne klauzule"/>
        <s v="3721 Naknade građanima i kućanstvima u novcu"/>
        <s v="4221 Uredska oprema i namještaj"/>
        <s v="3236 Zdravstvene i veterinarske usluge"/>
        <s v="3222 Materijal i sirovine"/>
        <s v="3223 Energija"/>
        <s v="3224 Materijal i dijelovi za tekuće i investicijsko održavanje"/>
        <s v="3227 Službena, radna i zaštitna odjeća i obuća"/>
        <s v="3232 Usluge tekućeg i investicijskog održavanja"/>
        <s v="3233 Usluge promidžbe i informiranja"/>
        <s v="3234 Komunalne usluge"/>
        <s v="3238 Računalne usluge"/>
        <s v="3241 Naknade troškova osobama izvan radnog odnosa"/>
        <s v="3292 Premije osiguranja"/>
        <s v="3294 Članarine"/>
        <s v="3299 Ostali nespomenuti rashodi poslovanja"/>
        <s v="3431 Bankarske usluge i usluge platnog prometa"/>
        <s v="3434 Ostali nespomenuti financijski rashodi"/>
        <s v="3691 Prijenosi između pror. korisnika istog proračuna"/>
        <s v="3722 Naknade građanima i kućanstvima u naravi"/>
        <s v="3811 Tekuće donacije u novcu"/>
        <s v="3831 Naknade šteta pravnim i fizičkim osobama"/>
        <s v="4123 Licence"/>
        <s v="4222 Komunikacijska oprema"/>
        <s v="4223 Oprema za održavanje i zaštitu"/>
        <s v="4224 Medicinska i laboratorijska oprema"/>
        <s v="4225 Instrumenti, uređaji i strojevi"/>
        <s v="4227 Uređaji, strojevi i oprema za ostale namjene"/>
        <s v="4233 Prijevozna sredstva u pomorskom i riječnom prometu"/>
        <s v="4241 Knjige"/>
        <s v="4264 Ostala nematerijalna proizvedena imovina"/>
      </sharedItems>
    </cacheField>
    <cacheField name="Planirani iznos">
      <sharedItems containsSemiMixedTypes="0" containsString="0" containsMixedTypes="0" containsNumber="1" containsInteger="1"/>
    </cacheField>
    <cacheField name="Realizirani iznos">
      <sharedItems containsSemiMixedTypes="0" containsString="0" containsMixedTypes="0" containsNumber="1"/>
    </cacheField>
    <cacheField name="Plaćeni iznos">
      <sharedItems containsSemiMixedTypes="0" containsString="0" containsMixedTypes="0" containsNumber="1" containsInteger="1"/>
    </cacheField>
    <cacheField name="Izvor financiranja">
      <sharedItems containsMixedTypes="0" count="7">
        <s v="Pomoći EU (51)"/>
        <s v="Opći prihodi i primici"/>
        <s v="Vlastiti prihodi"/>
        <s v="Ostale pomoći i darovnice (52)"/>
        <s v="Ostali prihodi za posebne namjene"/>
        <s v="Donacije (6)"/>
        <s v="Prodaja ili zamjena nefinancijske imovine (7)"/>
      </sharedItems>
    </cacheField>
    <cacheField name="Planirani iznos2">
      <sharedItems containsSemiMixedTypes="0" containsString="0" containsMixedTypes="0" containsNumber="1" containsInteger="1"/>
    </cacheField>
    <cacheField name="Realizirani iznos2">
      <sharedItems containsSemiMixedTypes="0" containsString="0" containsMixedTypes="0" containsNumber="1"/>
    </cacheField>
    <cacheField name="Plaćeni iznos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FINANCIJSKI PLAN 2017." showMissing="1" preserveFormatting="1" useAutoFormatting="1" itemPrintTitles="1" compactData="0" updatedVersion="2" indent="0" showMemberPropertyTips="1">
  <location ref="A3:C50" firstHeaderRow="1" firstDataRow="2" firstDataCol="1"/>
  <pivotFields count="12">
    <pivotField showAll="0"/>
    <pivotField showAll="0"/>
    <pivotField showAll="0"/>
    <pivotField showAll="0"/>
    <pivotField axis="axisRow" showAll="0">
      <items count="46">
        <item x="0"/>
        <item x="1"/>
        <item x="2"/>
        <item x="3"/>
        <item x="4"/>
        <item x="5"/>
        <item x="6"/>
        <item x="7"/>
        <item x="18"/>
        <item x="19"/>
        <item x="20"/>
        <item x="21"/>
        <item x="8"/>
        <item x="22"/>
        <item x="23"/>
        <item x="24"/>
        <item x="9"/>
        <item x="17"/>
        <item x="10"/>
        <item x="25"/>
        <item x="11"/>
        <item x="26"/>
        <item x="27"/>
        <item x="12"/>
        <item x="28"/>
        <item x="13"/>
        <item x="29"/>
        <item x="30"/>
        <item x="14"/>
        <item x="31"/>
        <item x="32"/>
        <item x="15"/>
        <item x="33"/>
        <item x="34"/>
        <item x="35"/>
        <item x="36"/>
        <item x="16"/>
        <item x="37"/>
        <item x="38"/>
        <item x="39"/>
        <item x="40"/>
        <item x="41"/>
        <item x="42"/>
        <item x="43"/>
        <item x="44"/>
        <item t="default"/>
      </items>
    </pivotField>
    <pivotField showAll="0" numFmtId="4"/>
    <pivotField showAll="0" numFmtId="4"/>
    <pivotField showAll="0" numFmtId="4"/>
    <pivotField showAll="0"/>
    <pivotField dataField="1" showAll="0" numFmtId="4"/>
    <pivotField dataField="1" showAll="0" numFmtId="4"/>
    <pivotField showAll="0" numFmtId="4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lanirani iznos2" fld="9" baseField="0" baseItem="0"/>
    <dataField name="Sum of Realizirani iznos2" fld="10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1">
      <selection activeCell="E30" sqref="E30"/>
    </sheetView>
  </sheetViews>
  <sheetFormatPr defaultColWidth="16.8515625" defaultRowHeight="15"/>
  <cols>
    <col min="1" max="1" width="16.8515625" style="4" customWidth="1"/>
    <col min="2" max="2" width="16.8515625" style="0" customWidth="1"/>
    <col min="3" max="3" width="16.8515625" style="8" customWidth="1"/>
    <col min="4" max="4" width="16.8515625" style="5" customWidth="1"/>
    <col min="5" max="5" width="16.8515625" style="0" customWidth="1"/>
    <col min="6" max="8" width="16.8515625" style="11" customWidth="1"/>
    <col min="9" max="9" width="16.8515625" style="0" customWidth="1"/>
    <col min="10" max="12" width="16.8515625" style="11" customWidth="1"/>
  </cols>
  <sheetData>
    <row r="1" spans="1:12" ht="1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7" ht="15">
      <c r="A2" s="6"/>
      <c r="B2" s="2"/>
      <c r="C2" s="6"/>
      <c r="D2" s="3"/>
      <c r="E2" s="7"/>
      <c r="F2" s="10"/>
      <c r="G2" s="10"/>
    </row>
    <row r="3" spans="1:12" ht="15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3" t="s">
        <v>9</v>
      </c>
      <c r="J3" s="10" t="s">
        <v>10</v>
      </c>
      <c r="K3" s="10" t="s">
        <v>11</v>
      </c>
      <c r="L3" s="10" t="s">
        <v>12</v>
      </c>
    </row>
    <row r="4" spans="1:12" ht="15">
      <c r="A4" t="s">
        <v>13</v>
      </c>
      <c r="B4" t="s">
        <v>14</v>
      </c>
      <c r="C4" t="s">
        <v>15</v>
      </c>
      <c r="D4" t="s">
        <v>16</v>
      </c>
      <c r="E4" t="s">
        <v>17</v>
      </c>
      <c r="F4" s="14">
        <v>395000</v>
      </c>
      <c r="G4" s="14">
        <v>653178.09</v>
      </c>
      <c r="H4" s="14">
        <v>0</v>
      </c>
      <c r="I4" t="s">
        <v>18</v>
      </c>
      <c r="J4" s="14">
        <v>88000</v>
      </c>
      <c r="K4" s="14">
        <v>175381.91</v>
      </c>
      <c r="L4" s="14">
        <v>0</v>
      </c>
    </row>
    <row r="5" spans="1:12" ht="1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14">
        <v>0</v>
      </c>
      <c r="G5" s="14">
        <v>0</v>
      </c>
      <c r="H5" s="14">
        <v>0</v>
      </c>
      <c r="I5" t="s">
        <v>24</v>
      </c>
      <c r="J5" s="14">
        <v>0</v>
      </c>
      <c r="K5" s="14">
        <v>100929.11</v>
      </c>
      <c r="L5" s="14">
        <v>0</v>
      </c>
    </row>
    <row r="6" spans="1:12" ht="15">
      <c r="A6" t="s">
        <v>25</v>
      </c>
      <c r="B6" t="s">
        <v>26</v>
      </c>
      <c r="C6" t="s">
        <v>27</v>
      </c>
      <c r="D6" t="s">
        <v>28</v>
      </c>
      <c r="E6" t="s">
        <v>29</v>
      </c>
      <c r="F6" s="14">
        <v>0</v>
      </c>
      <c r="G6" s="14">
        <v>0</v>
      </c>
      <c r="H6" s="14">
        <v>0</v>
      </c>
      <c r="I6" t="s">
        <v>30</v>
      </c>
      <c r="J6" s="14">
        <v>307000</v>
      </c>
      <c r="K6" s="14">
        <v>376867.07</v>
      </c>
      <c r="L6" s="14">
        <v>0</v>
      </c>
    </row>
    <row r="7" spans="1:12" ht="15">
      <c r="A7" t="s">
        <v>31</v>
      </c>
      <c r="B7" t="s">
        <v>32</v>
      </c>
      <c r="C7" t="s">
        <v>33</v>
      </c>
      <c r="D7" t="s">
        <v>34</v>
      </c>
      <c r="E7" t="s">
        <v>35</v>
      </c>
      <c r="F7" s="14">
        <v>2500</v>
      </c>
      <c r="G7" s="14">
        <v>2500</v>
      </c>
      <c r="H7" s="14">
        <v>0</v>
      </c>
      <c r="I7" t="s">
        <v>36</v>
      </c>
      <c r="J7" s="14">
        <v>2500</v>
      </c>
      <c r="K7" s="14">
        <v>2500</v>
      </c>
      <c r="L7" s="14">
        <v>0</v>
      </c>
    </row>
    <row r="8" spans="1:12" ht="15">
      <c r="A8" t="s">
        <v>37</v>
      </c>
      <c r="B8" t="s">
        <v>38</v>
      </c>
      <c r="C8" t="s">
        <v>39</v>
      </c>
      <c r="D8" t="s">
        <v>40</v>
      </c>
      <c r="E8" t="s">
        <v>41</v>
      </c>
      <c r="F8" s="14">
        <v>73600</v>
      </c>
      <c r="G8" s="14">
        <v>101242.6</v>
      </c>
      <c r="H8" s="14">
        <v>0</v>
      </c>
      <c r="I8" t="s">
        <v>42</v>
      </c>
      <c r="J8" s="14">
        <v>60000</v>
      </c>
      <c r="K8" s="14">
        <v>58414.41</v>
      </c>
      <c r="L8" s="14">
        <v>0</v>
      </c>
    </row>
    <row r="9" spans="1:12" ht="15">
      <c r="A9" t="s">
        <v>43</v>
      </c>
      <c r="B9" t="s">
        <v>44</v>
      </c>
      <c r="C9" t="s">
        <v>45</v>
      </c>
      <c r="D9" t="s">
        <v>46</v>
      </c>
      <c r="E9" t="s">
        <v>47</v>
      </c>
      <c r="F9" s="14">
        <v>0</v>
      </c>
      <c r="G9" s="14">
        <v>0</v>
      </c>
      <c r="H9" s="14">
        <v>0</v>
      </c>
      <c r="I9" t="s">
        <v>48</v>
      </c>
      <c r="J9" s="14">
        <v>13600</v>
      </c>
      <c r="K9" s="14">
        <v>27184.19</v>
      </c>
      <c r="L9" s="14">
        <v>0</v>
      </c>
    </row>
    <row r="10" spans="1:12" ht="15">
      <c r="A10" t="s">
        <v>49</v>
      </c>
      <c r="B10" t="s">
        <v>50</v>
      </c>
      <c r="C10" t="s">
        <v>51</v>
      </c>
      <c r="D10" t="s">
        <v>52</v>
      </c>
      <c r="E10" t="s">
        <v>53</v>
      </c>
      <c r="F10" s="14">
        <v>0</v>
      </c>
      <c r="G10" s="14">
        <v>0</v>
      </c>
      <c r="H10" s="14">
        <v>0</v>
      </c>
      <c r="I10" t="s">
        <v>54</v>
      </c>
      <c r="J10" s="14">
        <v>0</v>
      </c>
      <c r="K10" s="14">
        <v>15644</v>
      </c>
      <c r="L10" s="14">
        <v>0</v>
      </c>
    </row>
    <row r="11" spans="1:12" ht="15">
      <c r="A11" t="s">
        <v>55</v>
      </c>
      <c r="B11" t="s">
        <v>56</v>
      </c>
      <c r="C11" t="s">
        <v>57</v>
      </c>
      <c r="D11" t="s">
        <v>58</v>
      </c>
      <c r="E11" t="s">
        <v>59</v>
      </c>
      <c r="F11" s="14">
        <v>7700</v>
      </c>
      <c r="G11" s="14">
        <v>11104.04</v>
      </c>
      <c r="H11" s="14">
        <v>0</v>
      </c>
      <c r="I11" t="s">
        <v>60</v>
      </c>
      <c r="J11" s="14">
        <v>0</v>
      </c>
      <c r="K11" s="14">
        <v>1715.79</v>
      </c>
      <c r="L11" s="14">
        <v>0</v>
      </c>
    </row>
    <row r="12" spans="1:12" ht="15">
      <c r="A12" t="s">
        <v>61</v>
      </c>
      <c r="B12" t="s">
        <v>62</v>
      </c>
      <c r="C12" t="s">
        <v>63</v>
      </c>
      <c r="D12" t="s">
        <v>64</v>
      </c>
      <c r="E12" t="s">
        <v>65</v>
      </c>
      <c r="F12" s="14">
        <v>0</v>
      </c>
      <c r="G12" s="14">
        <v>0</v>
      </c>
      <c r="H12" s="14">
        <v>0</v>
      </c>
      <c r="I12" t="s">
        <v>66</v>
      </c>
      <c r="J12" s="14">
        <v>1500</v>
      </c>
      <c r="K12" s="14">
        <v>2981.5</v>
      </c>
      <c r="L12" s="14">
        <v>0</v>
      </c>
    </row>
    <row r="13" spans="1:12" ht="15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s="14">
        <v>0</v>
      </c>
      <c r="G13" s="14">
        <v>0</v>
      </c>
      <c r="H13" s="14">
        <v>0</v>
      </c>
      <c r="I13" t="s">
        <v>72</v>
      </c>
      <c r="J13" s="14">
        <v>6200</v>
      </c>
      <c r="K13" s="14">
        <v>6406.75</v>
      </c>
      <c r="L13" s="14">
        <v>0</v>
      </c>
    </row>
    <row r="14" spans="1:12" ht="15">
      <c r="A14" t="s">
        <v>73</v>
      </c>
      <c r="B14" t="s">
        <v>74</v>
      </c>
      <c r="C14" t="s">
        <v>75</v>
      </c>
      <c r="D14" t="s">
        <v>76</v>
      </c>
      <c r="E14" t="s">
        <v>77</v>
      </c>
      <c r="F14" s="14">
        <v>40200</v>
      </c>
      <c r="G14" s="14">
        <v>59643.65</v>
      </c>
      <c r="H14" s="14">
        <v>0</v>
      </c>
      <c r="I14" t="s">
        <v>78</v>
      </c>
      <c r="J14" s="14">
        <v>30000</v>
      </c>
      <c r="K14" s="14">
        <v>51884.76</v>
      </c>
      <c r="L14" s="14">
        <v>0</v>
      </c>
    </row>
    <row r="15" spans="1:12" ht="15">
      <c r="A15" t="s">
        <v>79</v>
      </c>
      <c r="B15" t="s">
        <v>80</v>
      </c>
      <c r="C15" t="s">
        <v>81</v>
      </c>
      <c r="D15" t="s">
        <v>82</v>
      </c>
      <c r="E15" t="s">
        <v>83</v>
      </c>
      <c r="F15" s="14">
        <v>0</v>
      </c>
      <c r="G15" s="14">
        <v>0</v>
      </c>
      <c r="H15" s="14">
        <v>0</v>
      </c>
      <c r="I15" t="s">
        <v>84</v>
      </c>
      <c r="J15" s="14">
        <v>10200</v>
      </c>
      <c r="K15" s="14">
        <v>7758.89</v>
      </c>
      <c r="L15" s="14">
        <v>0</v>
      </c>
    </row>
    <row r="16" spans="1:12" ht="15">
      <c r="A16" t="s">
        <v>85</v>
      </c>
      <c r="B16" t="s">
        <v>86</v>
      </c>
      <c r="C16" t="s">
        <v>87</v>
      </c>
      <c r="D16" t="s">
        <v>88</v>
      </c>
      <c r="E16" t="s">
        <v>89</v>
      </c>
      <c r="F16" s="14">
        <v>2500</v>
      </c>
      <c r="G16" s="14">
        <v>2511.63</v>
      </c>
      <c r="H16" s="14">
        <v>0</v>
      </c>
      <c r="I16" t="s">
        <v>90</v>
      </c>
      <c r="J16" s="14">
        <v>2500</v>
      </c>
      <c r="K16" s="14">
        <v>2511.63</v>
      </c>
      <c r="L16" s="14">
        <v>0</v>
      </c>
    </row>
    <row r="17" spans="1:12" ht="15">
      <c r="A17" t="s">
        <v>91</v>
      </c>
      <c r="B17" t="s">
        <v>92</v>
      </c>
      <c r="C17" t="s">
        <v>93</v>
      </c>
      <c r="D17" t="s">
        <v>94</v>
      </c>
      <c r="E17" t="s">
        <v>95</v>
      </c>
      <c r="F17" s="14">
        <v>1900</v>
      </c>
      <c r="G17" s="14">
        <v>0</v>
      </c>
      <c r="H17" s="14">
        <v>0</v>
      </c>
      <c r="I17" t="s">
        <v>96</v>
      </c>
      <c r="J17" s="14">
        <v>1900</v>
      </c>
      <c r="K17" s="14">
        <v>0</v>
      </c>
      <c r="L17" s="14">
        <v>0</v>
      </c>
    </row>
    <row r="18" spans="1:12" ht="15">
      <c r="A18" t="s">
        <v>97</v>
      </c>
      <c r="B18" t="s">
        <v>98</v>
      </c>
      <c r="C18" t="s">
        <v>99</v>
      </c>
      <c r="D18" t="s">
        <v>100</v>
      </c>
      <c r="E18" t="s">
        <v>101</v>
      </c>
      <c r="F18" s="14">
        <v>500</v>
      </c>
      <c r="G18" s="14">
        <v>250</v>
      </c>
      <c r="H18" s="14">
        <v>0</v>
      </c>
      <c r="I18" t="s">
        <v>102</v>
      </c>
      <c r="J18" s="14">
        <v>500</v>
      </c>
      <c r="K18" s="14">
        <v>0</v>
      </c>
      <c r="L18" s="14">
        <v>0</v>
      </c>
    </row>
    <row r="19" spans="1:12" ht="15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s="14">
        <v>0</v>
      </c>
      <c r="G19" s="14">
        <v>0</v>
      </c>
      <c r="H19" s="14">
        <v>0</v>
      </c>
      <c r="I19" t="s">
        <v>108</v>
      </c>
      <c r="J19" s="14">
        <v>0</v>
      </c>
      <c r="K19" s="14">
        <v>250</v>
      </c>
      <c r="L19" s="14">
        <v>0</v>
      </c>
    </row>
    <row r="20" spans="1:12" ht="15">
      <c r="A20" t="s">
        <v>109</v>
      </c>
      <c r="B20" t="s">
        <v>110</v>
      </c>
      <c r="C20" t="s">
        <v>111</v>
      </c>
      <c r="D20" t="s">
        <v>112</v>
      </c>
      <c r="E20" t="s">
        <v>113</v>
      </c>
      <c r="F20" s="14">
        <v>1000</v>
      </c>
      <c r="G20" s="14">
        <v>675.85</v>
      </c>
      <c r="H20" s="14">
        <v>0</v>
      </c>
      <c r="I20" t="s">
        <v>114</v>
      </c>
      <c r="J20" s="14">
        <v>1000</v>
      </c>
      <c r="K20" s="14">
        <v>675.85</v>
      </c>
      <c r="L20" s="14">
        <v>0</v>
      </c>
    </row>
    <row r="21" spans="1:12" ht="15">
      <c r="A21" t="s">
        <v>115</v>
      </c>
      <c r="B21" t="s">
        <v>116</v>
      </c>
      <c r="C21" t="s">
        <v>117</v>
      </c>
      <c r="D21" t="s">
        <v>118</v>
      </c>
      <c r="E21" t="s">
        <v>119</v>
      </c>
      <c r="F21" s="14">
        <v>4300</v>
      </c>
      <c r="G21" s="14">
        <v>0</v>
      </c>
      <c r="H21" s="14">
        <v>0</v>
      </c>
      <c r="I21" t="s">
        <v>120</v>
      </c>
      <c r="J21" s="14">
        <v>4300</v>
      </c>
      <c r="K21" s="14">
        <v>0</v>
      </c>
      <c r="L21" s="14">
        <v>0</v>
      </c>
    </row>
    <row r="22" spans="1:12" ht="15">
      <c r="A22" t="s">
        <v>121</v>
      </c>
      <c r="B22" t="s">
        <v>122</v>
      </c>
      <c r="C22" t="s">
        <v>123</v>
      </c>
      <c r="D22" t="s">
        <v>124</v>
      </c>
      <c r="E22" t="s">
        <v>125</v>
      </c>
      <c r="F22" s="14">
        <v>6000</v>
      </c>
      <c r="G22" s="14">
        <v>3850</v>
      </c>
      <c r="H22" s="14">
        <v>0</v>
      </c>
      <c r="I22" t="s">
        <v>126</v>
      </c>
      <c r="J22" s="14">
        <v>4000</v>
      </c>
      <c r="K22" s="14">
        <v>3850</v>
      </c>
      <c r="L22" s="14">
        <v>0</v>
      </c>
    </row>
    <row r="23" spans="1:12" ht="15">
      <c r="A23" t="s">
        <v>127</v>
      </c>
      <c r="B23" t="s">
        <v>128</v>
      </c>
      <c r="C23" t="s">
        <v>129</v>
      </c>
      <c r="D23" t="s">
        <v>130</v>
      </c>
      <c r="E23" t="s">
        <v>131</v>
      </c>
      <c r="F23" s="14">
        <v>0</v>
      </c>
      <c r="G23" s="14">
        <v>0</v>
      </c>
      <c r="H23" s="14">
        <v>0</v>
      </c>
      <c r="I23" t="s">
        <v>132</v>
      </c>
      <c r="J23" s="14">
        <v>2000</v>
      </c>
      <c r="K23" s="14">
        <v>0</v>
      </c>
      <c r="L23" s="14">
        <v>0</v>
      </c>
    </row>
    <row r="24" spans="1:12" ht="15">
      <c r="A24" t="s">
        <v>133</v>
      </c>
      <c r="B24" t="s">
        <v>134</v>
      </c>
      <c r="C24" t="s">
        <v>135</v>
      </c>
      <c r="D24" t="s">
        <v>136</v>
      </c>
      <c r="E24" t="s">
        <v>137</v>
      </c>
      <c r="F24" s="14">
        <v>1000</v>
      </c>
      <c r="G24" s="14">
        <v>562.5</v>
      </c>
      <c r="H24" s="14">
        <v>0</v>
      </c>
      <c r="I24" t="s">
        <v>138</v>
      </c>
      <c r="J24" s="14">
        <v>1000</v>
      </c>
      <c r="K24" s="14">
        <v>562.5</v>
      </c>
      <c r="L24" s="14">
        <v>0</v>
      </c>
    </row>
    <row r="25" spans="1:12" ht="15">
      <c r="A25" t="s">
        <v>139</v>
      </c>
      <c r="B25" t="s">
        <v>140</v>
      </c>
      <c r="C25" t="s">
        <v>141</v>
      </c>
      <c r="D25" t="s">
        <v>142</v>
      </c>
      <c r="E25" t="s">
        <v>143</v>
      </c>
      <c r="F25" s="14">
        <v>12600</v>
      </c>
      <c r="G25" s="14">
        <v>9286.5</v>
      </c>
      <c r="H25" s="14">
        <v>0</v>
      </c>
      <c r="I25" t="s">
        <v>144</v>
      </c>
      <c r="J25" s="14">
        <v>5400</v>
      </c>
      <c r="K25" s="14">
        <v>5309</v>
      </c>
      <c r="L25" s="14">
        <v>0</v>
      </c>
    </row>
    <row r="26" spans="1:12" ht="15">
      <c r="A26" t="s">
        <v>145</v>
      </c>
      <c r="B26" t="s">
        <v>146</v>
      </c>
      <c r="C26" t="s">
        <v>147</v>
      </c>
      <c r="D26" t="s">
        <v>148</v>
      </c>
      <c r="E26" t="s">
        <v>149</v>
      </c>
      <c r="F26" s="14">
        <v>0</v>
      </c>
      <c r="G26" s="14">
        <v>0</v>
      </c>
      <c r="H26" s="14">
        <v>0</v>
      </c>
      <c r="I26" t="s">
        <v>150</v>
      </c>
      <c r="J26" s="14">
        <v>7200</v>
      </c>
      <c r="K26" s="14">
        <v>3977.5</v>
      </c>
      <c r="L26" s="14">
        <v>0</v>
      </c>
    </row>
    <row r="27" spans="1:12" ht="15">
      <c r="A27" t="s">
        <v>151</v>
      </c>
      <c r="B27" t="s">
        <v>152</v>
      </c>
      <c r="C27" t="s">
        <v>153</v>
      </c>
      <c r="D27" t="s">
        <v>154</v>
      </c>
      <c r="E27" t="s">
        <v>155</v>
      </c>
      <c r="F27" s="14">
        <v>100</v>
      </c>
      <c r="G27" s="14">
        <v>50</v>
      </c>
      <c r="H27" s="14">
        <v>0</v>
      </c>
      <c r="I27" t="s">
        <v>156</v>
      </c>
      <c r="J27" s="14">
        <v>0</v>
      </c>
      <c r="K27" s="14">
        <v>50</v>
      </c>
      <c r="L27" s="14">
        <v>0</v>
      </c>
    </row>
    <row r="28" spans="1:12" ht="15">
      <c r="A28" t="s">
        <v>157</v>
      </c>
      <c r="B28" t="s">
        <v>158</v>
      </c>
      <c r="C28" t="s">
        <v>159</v>
      </c>
      <c r="D28" t="s">
        <v>160</v>
      </c>
      <c r="E28" t="s">
        <v>161</v>
      </c>
      <c r="F28" s="14">
        <v>0</v>
      </c>
      <c r="G28" s="14">
        <v>0</v>
      </c>
      <c r="H28" s="14">
        <v>0</v>
      </c>
      <c r="I28" t="s">
        <v>162</v>
      </c>
      <c r="J28" s="14">
        <v>100</v>
      </c>
      <c r="K28" s="14">
        <v>0</v>
      </c>
      <c r="L28" s="14">
        <v>0</v>
      </c>
    </row>
    <row r="29" spans="1:12" ht="15">
      <c r="A29" t="s">
        <v>163</v>
      </c>
      <c r="B29" t="s">
        <v>164</v>
      </c>
      <c r="C29" t="s">
        <v>165</v>
      </c>
      <c r="D29" t="s">
        <v>166</v>
      </c>
      <c r="E29" t="s">
        <v>167</v>
      </c>
      <c r="F29" s="14">
        <v>0</v>
      </c>
      <c r="G29" s="14">
        <v>15.57</v>
      </c>
      <c r="H29" s="14">
        <v>0</v>
      </c>
      <c r="I29" t="s">
        <v>168</v>
      </c>
      <c r="J29" s="14">
        <v>0</v>
      </c>
      <c r="K29" s="14">
        <v>15.57</v>
      </c>
      <c r="L29" s="14">
        <v>0</v>
      </c>
    </row>
    <row r="30" spans="1:12" ht="15">
      <c r="A30" t="s">
        <v>169</v>
      </c>
      <c r="B30" t="s">
        <v>170</v>
      </c>
      <c r="C30" t="s">
        <v>171</v>
      </c>
      <c r="D30" t="s">
        <v>172</v>
      </c>
      <c r="E30" t="s">
        <v>173</v>
      </c>
      <c r="F30" s="14">
        <v>11400</v>
      </c>
      <c r="G30" s="14">
        <v>0</v>
      </c>
      <c r="H30" s="14">
        <v>0</v>
      </c>
      <c r="I30" t="s">
        <v>174</v>
      </c>
      <c r="J30" s="14">
        <v>11400</v>
      </c>
      <c r="K30" s="14">
        <v>0</v>
      </c>
      <c r="L30" s="14">
        <v>0</v>
      </c>
    </row>
    <row r="31" spans="1:12" ht="15">
      <c r="A31" t="s">
        <v>175</v>
      </c>
      <c r="B31" t="s">
        <v>176</v>
      </c>
      <c r="C31" t="s">
        <v>177</v>
      </c>
      <c r="D31" t="s">
        <v>178</v>
      </c>
      <c r="E31" t="s">
        <v>179</v>
      </c>
      <c r="F31" s="14">
        <v>27000</v>
      </c>
      <c r="G31" s="14">
        <v>26098</v>
      </c>
      <c r="H31" s="14">
        <v>0</v>
      </c>
      <c r="I31" t="s">
        <v>180</v>
      </c>
      <c r="J31" s="14">
        <v>27000</v>
      </c>
      <c r="K31" s="14">
        <v>26098</v>
      </c>
      <c r="L31" s="14">
        <v>0</v>
      </c>
    </row>
    <row r="32" spans="1:12" ht="15">
      <c r="A32" t="s">
        <v>181</v>
      </c>
      <c r="B32" t="s">
        <v>182</v>
      </c>
      <c r="C32" t="s">
        <v>183</v>
      </c>
      <c r="D32" t="s">
        <v>184</v>
      </c>
      <c r="E32" t="s">
        <v>185</v>
      </c>
      <c r="F32" s="14">
        <v>15323000</v>
      </c>
      <c r="G32" s="14">
        <v>15217683.58</v>
      </c>
      <c r="H32" s="14">
        <v>0</v>
      </c>
      <c r="I32" t="s">
        <v>186</v>
      </c>
      <c r="J32" s="14">
        <v>15323000</v>
      </c>
      <c r="K32" s="14">
        <v>15217683.58</v>
      </c>
      <c r="L32" s="14">
        <v>0</v>
      </c>
    </row>
    <row r="33" spans="1:12" ht="15">
      <c r="A33" t="s">
        <v>187</v>
      </c>
      <c r="B33" t="s">
        <v>188</v>
      </c>
      <c r="C33" t="s">
        <v>189</v>
      </c>
      <c r="D33" t="s">
        <v>190</v>
      </c>
      <c r="E33" t="s">
        <v>191</v>
      </c>
      <c r="F33" s="14">
        <v>409210</v>
      </c>
      <c r="G33" s="14">
        <v>408384.63</v>
      </c>
      <c r="H33" s="14">
        <v>0</v>
      </c>
      <c r="I33" t="s">
        <v>192</v>
      </c>
      <c r="J33" s="14">
        <v>409210</v>
      </c>
      <c r="K33" s="14">
        <v>408384.63</v>
      </c>
      <c r="L33" s="14">
        <v>0</v>
      </c>
    </row>
    <row r="34" spans="1:12" ht="15">
      <c r="A34" t="s">
        <v>193</v>
      </c>
      <c r="B34" t="s">
        <v>194</v>
      </c>
      <c r="C34" t="s">
        <v>195</v>
      </c>
      <c r="D34" t="s">
        <v>196</v>
      </c>
      <c r="E34" t="s">
        <v>197</v>
      </c>
      <c r="F34" s="14">
        <v>2360000</v>
      </c>
      <c r="G34" s="14">
        <v>2358428.75</v>
      </c>
      <c r="H34" s="14">
        <v>0</v>
      </c>
      <c r="I34" t="s">
        <v>198</v>
      </c>
      <c r="J34" s="14">
        <v>2360000</v>
      </c>
      <c r="K34" s="14">
        <v>2358428.75</v>
      </c>
      <c r="L34" s="14">
        <v>0</v>
      </c>
    </row>
    <row r="35" spans="1:12" ht="15">
      <c r="A35" t="s">
        <v>199</v>
      </c>
      <c r="B35" t="s">
        <v>200</v>
      </c>
      <c r="C35" t="s">
        <v>201</v>
      </c>
      <c r="D35" t="s">
        <v>202</v>
      </c>
      <c r="E35" t="s">
        <v>203</v>
      </c>
      <c r="F35" s="14">
        <v>256000</v>
      </c>
      <c r="G35" s="14">
        <v>258625.02</v>
      </c>
      <c r="H35" s="14">
        <v>0</v>
      </c>
      <c r="I35" t="s">
        <v>204</v>
      </c>
      <c r="J35" s="14">
        <v>256000</v>
      </c>
      <c r="K35" s="14">
        <v>258625.02</v>
      </c>
      <c r="L35" s="14">
        <v>0</v>
      </c>
    </row>
    <row r="36" spans="1:12" ht="15">
      <c r="A36" t="s">
        <v>205</v>
      </c>
      <c r="B36" t="s">
        <v>206</v>
      </c>
      <c r="C36" t="s">
        <v>207</v>
      </c>
      <c r="D36" t="s">
        <v>208</v>
      </c>
      <c r="E36" t="s">
        <v>209</v>
      </c>
      <c r="F36" s="14">
        <v>327853</v>
      </c>
      <c r="G36" s="14">
        <v>328699.66</v>
      </c>
      <c r="H36" s="14">
        <v>0</v>
      </c>
      <c r="I36" t="s">
        <v>210</v>
      </c>
      <c r="J36" s="14">
        <v>327853</v>
      </c>
      <c r="K36" s="14">
        <v>328699.66</v>
      </c>
      <c r="L36" s="14">
        <v>0</v>
      </c>
    </row>
    <row r="37" spans="1:12" ht="15">
      <c r="A37" t="s">
        <v>211</v>
      </c>
      <c r="B37" t="s">
        <v>212</v>
      </c>
      <c r="C37" t="s">
        <v>213</v>
      </c>
      <c r="D37" t="s">
        <v>214</v>
      </c>
      <c r="E37" t="s">
        <v>215</v>
      </c>
      <c r="F37" s="14">
        <v>22770</v>
      </c>
      <c r="G37" s="14">
        <v>7500</v>
      </c>
      <c r="H37" s="14">
        <v>0</v>
      </c>
      <c r="I37" t="s">
        <v>216</v>
      </c>
      <c r="J37" s="14">
        <v>22770</v>
      </c>
      <c r="K37" s="14">
        <v>7500</v>
      </c>
      <c r="L37" s="14">
        <v>0</v>
      </c>
    </row>
    <row r="38" spans="1:12" ht="15">
      <c r="A38" t="s">
        <v>217</v>
      </c>
      <c r="B38" t="s">
        <v>218</v>
      </c>
      <c r="C38" t="s">
        <v>219</v>
      </c>
      <c r="D38" t="s">
        <v>220</v>
      </c>
      <c r="E38" t="s">
        <v>221</v>
      </c>
      <c r="F38" s="14">
        <v>35240</v>
      </c>
      <c r="G38" s="14">
        <v>35240.4</v>
      </c>
      <c r="H38" s="14">
        <v>0</v>
      </c>
      <c r="I38" t="s">
        <v>222</v>
      </c>
      <c r="J38" s="14">
        <v>35240</v>
      </c>
      <c r="K38" s="14">
        <v>35240.4</v>
      </c>
      <c r="L38" s="14">
        <v>0</v>
      </c>
    </row>
    <row r="39" spans="1:12" ht="15">
      <c r="A39" t="s">
        <v>223</v>
      </c>
      <c r="B39" t="s">
        <v>224</v>
      </c>
      <c r="C39" t="s">
        <v>225</v>
      </c>
      <c r="D39" t="s">
        <v>226</v>
      </c>
      <c r="E39" t="s">
        <v>227</v>
      </c>
      <c r="F39" s="14">
        <v>3900000</v>
      </c>
      <c r="G39" s="14">
        <v>3898921.02</v>
      </c>
      <c r="H39" s="14">
        <v>0</v>
      </c>
      <c r="I39" t="s">
        <v>228</v>
      </c>
      <c r="J39" s="14">
        <v>1970000</v>
      </c>
      <c r="K39" s="14">
        <v>1842681.88</v>
      </c>
      <c r="L39" s="14">
        <v>0</v>
      </c>
    </row>
    <row r="40" spans="1:12" ht="15">
      <c r="A40" t="s">
        <v>229</v>
      </c>
      <c r="B40" t="s">
        <v>230</v>
      </c>
      <c r="C40" t="s">
        <v>231</v>
      </c>
      <c r="D40" t="s">
        <v>232</v>
      </c>
      <c r="E40" t="s">
        <v>233</v>
      </c>
      <c r="F40" s="14">
        <v>0</v>
      </c>
      <c r="G40" s="14">
        <v>0</v>
      </c>
      <c r="H40" s="14">
        <v>0</v>
      </c>
      <c r="I40" t="s">
        <v>234</v>
      </c>
      <c r="J40" s="14">
        <v>30000</v>
      </c>
      <c r="K40" s="14">
        <v>26877.14</v>
      </c>
      <c r="L40" s="14">
        <v>0</v>
      </c>
    </row>
    <row r="41" spans="1:12" ht="15">
      <c r="A41" t="s">
        <v>235</v>
      </c>
      <c r="B41" t="s">
        <v>236</v>
      </c>
      <c r="C41" t="s">
        <v>237</v>
      </c>
      <c r="D41" t="s">
        <v>238</v>
      </c>
      <c r="E41" t="s">
        <v>239</v>
      </c>
      <c r="F41" s="14">
        <v>0</v>
      </c>
      <c r="G41" s="14">
        <v>0</v>
      </c>
      <c r="H41" s="14">
        <v>0</v>
      </c>
      <c r="I41" t="s">
        <v>240</v>
      </c>
      <c r="J41" s="14">
        <v>1900000</v>
      </c>
      <c r="K41" s="14">
        <v>2029362</v>
      </c>
      <c r="L41" s="14">
        <v>0</v>
      </c>
    </row>
    <row r="42" spans="1:12" ht="15">
      <c r="A42" t="s">
        <v>241</v>
      </c>
      <c r="B42" t="s">
        <v>242</v>
      </c>
      <c r="C42" t="s">
        <v>243</v>
      </c>
      <c r="D42" t="s">
        <v>244</v>
      </c>
      <c r="E42" t="s">
        <v>245</v>
      </c>
      <c r="F42" s="14">
        <v>110000</v>
      </c>
      <c r="G42" s="14">
        <v>41260</v>
      </c>
      <c r="H42" s="14">
        <v>0</v>
      </c>
      <c r="I42" t="s">
        <v>246</v>
      </c>
      <c r="J42" s="14">
        <v>20000</v>
      </c>
      <c r="K42" s="14">
        <v>0</v>
      </c>
      <c r="L42" s="14">
        <v>0</v>
      </c>
    </row>
    <row r="43" spans="1:12" ht="15">
      <c r="A43" t="s">
        <v>247</v>
      </c>
      <c r="B43" t="s">
        <v>248</v>
      </c>
      <c r="C43" t="s">
        <v>249</v>
      </c>
      <c r="D43" t="s">
        <v>250</v>
      </c>
      <c r="E43" t="s">
        <v>251</v>
      </c>
      <c r="F43" s="14">
        <v>0</v>
      </c>
      <c r="G43" s="14">
        <v>0</v>
      </c>
      <c r="H43" s="14">
        <v>0</v>
      </c>
      <c r="I43" t="s">
        <v>252</v>
      </c>
      <c r="J43" s="14">
        <v>90000</v>
      </c>
      <c r="K43" s="14">
        <v>41260</v>
      </c>
      <c r="L43" s="14">
        <v>0</v>
      </c>
    </row>
    <row r="44" spans="1:12" ht="15">
      <c r="A44" t="s">
        <v>253</v>
      </c>
      <c r="B44" t="s">
        <v>254</v>
      </c>
      <c r="C44" t="s">
        <v>255</v>
      </c>
      <c r="D44" t="s">
        <v>256</v>
      </c>
      <c r="E44" t="s">
        <v>257</v>
      </c>
      <c r="F44" s="14">
        <v>590000</v>
      </c>
      <c r="G44" s="14">
        <v>605420.69</v>
      </c>
      <c r="H44" s="14">
        <v>0</v>
      </c>
      <c r="I44" t="s">
        <v>258</v>
      </c>
      <c r="J44" s="14">
        <v>290000</v>
      </c>
      <c r="K44" s="14">
        <v>285956.63</v>
      </c>
      <c r="L44" s="14">
        <v>0</v>
      </c>
    </row>
    <row r="45" spans="1:12" ht="15">
      <c r="A45" t="s">
        <v>259</v>
      </c>
      <c r="B45" t="s">
        <v>260</v>
      </c>
      <c r="C45" t="s">
        <v>261</v>
      </c>
      <c r="D45" t="s">
        <v>262</v>
      </c>
      <c r="E45" t="s">
        <v>263</v>
      </c>
      <c r="F45" s="14">
        <v>0</v>
      </c>
      <c r="G45" s="14">
        <v>0</v>
      </c>
      <c r="H45" s="14">
        <v>0</v>
      </c>
      <c r="I45" t="s">
        <v>264</v>
      </c>
      <c r="J45" s="14">
        <v>5000</v>
      </c>
      <c r="K45" s="14">
        <v>4165.95</v>
      </c>
      <c r="L45" s="14">
        <v>0</v>
      </c>
    </row>
    <row r="46" spans="1:12" ht="15">
      <c r="A46" t="s">
        <v>265</v>
      </c>
      <c r="B46" t="s">
        <v>266</v>
      </c>
      <c r="C46" t="s">
        <v>267</v>
      </c>
      <c r="D46" t="s">
        <v>268</v>
      </c>
      <c r="E46" t="s">
        <v>269</v>
      </c>
      <c r="F46" s="14">
        <v>0</v>
      </c>
      <c r="G46" s="14">
        <v>0</v>
      </c>
      <c r="H46" s="14">
        <v>0</v>
      </c>
      <c r="I46" t="s">
        <v>270</v>
      </c>
      <c r="J46" s="14">
        <v>295000</v>
      </c>
      <c r="K46" s="14">
        <v>315298.11</v>
      </c>
      <c r="L46" s="14">
        <v>0</v>
      </c>
    </row>
    <row r="47" spans="1:12" ht="15">
      <c r="A47" t="s">
        <v>271</v>
      </c>
      <c r="B47" t="s">
        <v>272</v>
      </c>
      <c r="C47" t="s">
        <v>273</v>
      </c>
      <c r="D47" t="s">
        <v>274</v>
      </c>
      <c r="E47" t="s">
        <v>275</v>
      </c>
      <c r="F47" s="14">
        <v>74000</v>
      </c>
      <c r="G47" s="14">
        <v>66319.07</v>
      </c>
      <c r="H47" s="14">
        <v>0</v>
      </c>
      <c r="I47" t="s">
        <v>276</v>
      </c>
      <c r="J47" s="14">
        <v>2000</v>
      </c>
      <c r="K47" s="14">
        <v>456.92</v>
      </c>
      <c r="L47" s="14">
        <v>0</v>
      </c>
    </row>
    <row r="48" spans="1:12" ht="15">
      <c r="A48" t="s">
        <v>277</v>
      </c>
      <c r="B48" t="s">
        <v>278</v>
      </c>
      <c r="C48" t="s">
        <v>279</v>
      </c>
      <c r="D48" t="s">
        <v>280</v>
      </c>
      <c r="E48" t="s">
        <v>281</v>
      </c>
      <c r="F48" s="14">
        <v>0</v>
      </c>
      <c r="G48" s="14">
        <v>0</v>
      </c>
      <c r="H48" s="14">
        <v>0</v>
      </c>
      <c r="I48" t="s">
        <v>282</v>
      </c>
      <c r="J48" s="14">
        <v>32000</v>
      </c>
      <c r="K48" s="14">
        <v>34499.24</v>
      </c>
      <c r="L48" s="14">
        <v>0</v>
      </c>
    </row>
    <row r="49" spans="1:12" ht="15">
      <c r="A49" t="s">
        <v>283</v>
      </c>
      <c r="B49" t="s">
        <v>284</v>
      </c>
      <c r="C49" t="s">
        <v>285</v>
      </c>
      <c r="D49" t="s">
        <v>286</v>
      </c>
      <c r="E49" t="s">
        <v>287</v>
      </c>
      <c r="F49" s="14">
        <v>0</v>
      </c>
      <c r="G49" s="14">
        <v>0</v>
      </c>
      <c r="H49" s="14">
        <v>0</v>
      </c>
      <c r="I49" t="s">
        <v>288</v>
      </c>
      <c r="J49" s="14">
        <v>40000</v>
      </c>
      <c r="K49" s="14">
        <v>31362.91</v>
      </c>
      <c r="L49" s="14">
        <v>0</v>
      </c>
    </row>
    <row r="50" spans="1:12" ht="15">
      <c r="A50" t="s">
        <v>289</v>
      </c>
      <c r="B50" t="s">
        <v>290</v>
      </c>
      <c r="C50" t="s">
        <v>291</v>
      </c>
      <c r="D50" t="s">
        <v>292</v>
      </c>
      <c r="E50" t="s">
        <v>293</v>
      </c>
      <c r="F50" s="14">
        <v>605000</v>
      </c>
      <c r="G50" s="14">
        <v>517468.38</v>
      </c>
      <c r="H50" s="14">
        <v>0</v>
      </c>
      <c r="I50" t="s">
        <v>294</v>
      </c>
      <c r="J50" s="14">
        <v>255000</v>
      </c>
      <c r="K50" s="14">
        <v>311773.66</v>
      </c>
      <c r="L50" s="14">
        <v>0</v>
      </c>
    </row>
    <row r="51" spans="1:12" ht="15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s="14">
        <v>0</v>
      </c>
      <c r="G51" s="14">
        <v>0</v>
      </c>
      <c r="H51" s="14">
        <v>0</v>
      </c>
      <c r="I51" t="s">
        <v>300</v>
      </c>
      <c r="J51" s="14">
        <v>260000</v>
      </c>
      <c r="K51" s="14">
        <v>122608.24</v>
      </c>
      <c r="L51" s="14">
        <v>0</v>
      </c>
    </row>
    <row r="52" spans="1:12" ht="15">
      <c r="A52" t="s">
        <v>301</v>
      </c>
      <c r="B52" t="s">
        <v>302</v>
      </c>
      <c r="C52" t="s">
        <v>303</v>
      </c>
      <c r="D52" t="s">
        <v>304</v>
      </c>
      <c r="E52" t="s">
        <v>305</v>
      </c>
      <c r="F52" s="14">
        <v>0</v>
      </c>
      <c r="G52" s="14">
        <v>0</v>
      </c>
      <c r="H52" s="14">
        <v>0</v>
      </c>
      <c r="I52" t="s">
        <v>306</v>
      </c>
      <c r="J52" s="14">
        <v>90000</v>
      </c>
      <c r="K52" s="14">
        <v>83086.48</v>
      </c>
      <c r="L52" s="14">
        <v>0</v>
      </c>
    </row>
    <row r="53" spans="1:12" ht="15">
      <c r="A53" t="s">
        <v>307</v>
      </c>
      <c r="B53" t="s">
        <v>308</v>
      </c>
      <c r="C53" t="s">
        <v>309</v>
      </c>
      <c r="D53" t="s">
        <v>310</v>
      </c>
      <c r="E53" t="s">
        <v>311</v>
      </c>
      <c r="F53" s="14">
        <v>7000</v>
      </c>
      <c r="G53" s="14">
        <v>4120.36</v>
      </c>
      <c r="H53" s="14">
        <v>0</v>
      </c>
      <c r="I53" t="s">
        <v>312</v>
      </c>
      <c r="J53" s="14">
        <v>5000</v>
      </c>
      <c r="K53" s="14">
        <v>4120.36</v>
      </c>
      <c r="L53" s="14">
        <v>0</v>
      </c>
    </row>
    <row r="54" spans="1:12" ht="15">
      <c r="A54" t="s">
        <v>313</v>
      </c>
      <c r="B54" t="s">
        <v>314</v>
      </c>
      <c r="C54" t="s">
        <v>315</v>
      </c>
      <c r="D54" t="s">
        <v>316</v>
      </c>
      <c r="E54" t="s">
        <v>317</v>
      </c>
      <c r="F54" s="14">
        <v>0</v>
      </c>
      <c r="G54" s="14">
        <v>0</v>
      </c>
      <c r="H54" s="14">
        <v>0</v>
      </c>
      <c r="I54" t="s">
        <v>318</v>
      </c>
      <c r="J54" s="14">
        <v>2000</v>
      </c>
      <c r="K54" s="14">
        <v>0</v>
      </c>
      <c r="L54" s="14">
        <v>0</v>
      </c>
    </row>
    <row r="55" spans="1:12" ht="15">
      <c r="A55" t="s">
        <v>319</v>
      </c>
      <c r="B55" t="s">
        <v>320</v>
      </c>
      <c r="C55" t="s">
        <v>321</v>
      </c>
      <c r="D55" t="s">
        <v>322</v>
      </c>
      <c r="E55" t="s">
        <v>323</v>
      </c>
      <c r="F55" s="14">
        <v>116000</v>
      </c>
      <c r="G55" s="14">
        <v>114909.47</v>
      </c>
      <c r="H55" s="14">
        <v>0</v>
      </c>
      <c r="I55" t="s">
        <v>324</v>
      </c>
      <c r="J55" s="14">
        <v>60000</v>
      </c>
      <c r="K55" s="14">
        <v>64022.22</v>
      </c>
      <c r="L55" s="14">
        <v>0</v>
      </c>
    </row>
    <row r="56" spans="1:12" ht="15">
      <c r="A56" t="s">
        <v>325</v>
      </c>
      <c r="B56" t="s">
        <v>326</v>
      </c>
      <c r="C56" t="s">
        <v>327</v>
      </c>
      <c r="D56" t="s">
        <v>328</v>
      </c>
      <c r="E56" t="s">
        <v>329</v>
      </c>
      <c r="F56" s="14">
        <v>0</v>
      </c>
      <c r="G56" s="14">
        <v>0</v>
      </c>
      <c r="H56" s="14">
        <v>0</v>
      </c>
      <c r="I56" t="s">
        <v>330</v>
      </c>
      <c r="J56" s="14">
        <v>6000</v>
      </c>
      <c r="K56" s="14">
        <v>5453.51</v>
      </c>
      <c r="L56" s="14">
        <v>0</v>
      </c>
    </row>
    <row r="57" spans="1:12" ht="15">
      <c r="A57" t="s">
        <v>331</v>
      </c>
      <c r="B57" t="s">
        <v>332</v>
      </c>
      <c r="C57" t="s">
        <v>333</v>
      </c>
      <c r="D57" t="s">
        <v>334</v>
      </c>
      <c r="E57" t="s">
        <v>335</v>
      </c>
      <c r="F57" s="14">
        <v>0</v>
      </c>
      <c r="G57" s="14">
        <v>0</v>
      </c>
      <c r="H57" s="14">
        <v>0</v>
      </c>
      <c r="I57" t="s">
        <v>336</v>
      </c>
      <c r="J57" s="14">
        <v>50000</v>
      </c>
      <c r="K57" s="14">
        <v>45433.74</v>
      </c>
      <c r="L57" s="14">
        <v>0</v>
      </c>
    </row>
    <row r="58" spans="1:12" ht="15">
      <c r="A58" t="s">
        <v>337</v>
      </c>
      <c r="B58" t="s">
        <v>338</v>
      </c>
      <c r="C58" t="s">
        <v>339</v>
      </c>
      <c r="D58" t="s">
        <v>340</v>
      </c>
      <c r="E58" t="s">
        <v>341</v>
      </c>
      <c r="F58" s="14">
        <v>320000</v>
      </c>
      <c r="G58" s="14">
        <v>279462.26</v>
      </c>
      <c r="H58" s="14">
        <v>0</v>
      </c>
      <c r="I58" t="s">
        <v>342</v>
      </c>
      <c r="J58" s="14">
        <v>10000</v>
      </c>
      <c r="K58" s="14">
        <v>5642.6</v>
      </c>
      <c r="L58" s="14">
        <v>0</v>
      </c>
    </row>
    <row r="59" spans="1:12" ht="15">
      <c r="A59" t="s">
        <v>343</v>
      </c>
      <c r="B59" t="s">
        <v>344</v>
      </c>
      <c r="C59" t="s">
        <v>345</v>
      </c>
      <c r="D59" t="s">
        <v>346</v>
      </c>
      <c r="E59" t="s">
        <v>347</v>
      </c>
      <c r="F59" s="14">
        <v>0</v>
      </c>
      <c r="G59" s="14">
        <v>0</v>
      </c>
      <c r="H59" s="14">
        <v>0</v>
      </c>
      <c r="I59" t="s">
        <v>348</v>
      </c>
      <c r="J59" s="14">
        <v>60000</v>
      </c>
      <c r="K59" s="14">
        <v>50443.36</v>
      </c>
      <c r="L59" s="14">
        <v>0</v>
      </c>
    </row>
    <row r="60" spans="1:12" ht="15">
      <c r="A60" t="s">
        <v>349</v>
      </c>
      <c r="B60" t="s">
        <v>350</v>
      </c>
      <c r="C60" t="s">
        <v>351</v>
      </c>
      <c r="D60" t="s">
        <v>352</v>
      </c>
      <c r="E60" t="s">
        <v>353</v>
      </c>
      <c r="F60" s="14">
        <v>0</v>
      </c>
      <c r="G60" s="14">
        <v>0</v>
      </c>
      <c r="H60" s="14">
        <v>0</v>
      </c>
      <c r="I60" t="s">
        <v>354</v>
      </c>
      <c r="J60" s="14">
        <v>250000</v>
      </c>
      <c r="K60" s="14">
        <v>223376.3</v>
      </c>
      <c r="L60" s="14">
        <v>0</v>
      </c>
    </row>
    <row r="61" spans="1:12" ht="15">
      <c r="A61" t="s">
        <v>355</v>
      </c>
      <c r="B61" t="s">
        <v>356</v>
      </c>
      <c r="C61" t="s">
        <v>357</v>
      </c>
      <c r="D61" t="s">
        <v>358</v>
      </c>
      <c r="E61" t="s">
        <v>359</v>
      </c>
      <c r="F61" s="14">
        <v>2000</v>
      </c>
      <c r="G61" s="14">
        <v>1056.25</v>
      </c>
      <c r="H61" s="14">
        <v>0</v>
      </c>
      <c r="I61" t="s">
        <v>360</v>
      </c>
      <c r="J61" s="14">
        <v>2000</v>
      </c>
      <c r="K61" s="14">
        <v>1056.25</v>
      </c>
      <c r="L61" s="14">
        <v>0</v>
      </c>
    </row>
    <row r="62" spans="1:12" ht="15">
      <c r="A62" t="s">
        <v>361</v>
      </c>
      <c r="B62" t="s">
        <v>362</v>
      </c>
      <c r="C62" t="s">
        <v>363</v>
      </c>
      <c r="D62" t="s">
        <v>364</v>
      </c>
      <c r="E62" t="s">
        <v>365</v>
      </c>
      <c r="F62" s="14">
        <v>55300</v>
      </c>
      <c r="G62" s="14">
        <v>14298.2</v>
      </c>
      <c r="H62" s="14">
        <v>0</v>
      </c>
      <c r="I62" t="s">
        <v>366</v>
      </c>
      <c r="J62" s="14">
        <v>20000</v>
      </c>
      <c r="K62" s="14">
        <v>13588.45</v>
      </c>
      <c r="L62" s="14">
        <v>0</v>
      </c>
    </row>
    <row r="63" spans="1:12" ht="15">
      <c r="A63" t="s">
        <v>367</v>
      </c>
      <c r="B63" t="s">
        <v>368</v>
      </c>
      <c r="C63" t="s">
        <v>369</v>
      </c>
      <c r="D63" t="s">
        <v>370</v>
      </c>
      <c r="E63" t="s">
        <v>371</v>
      </c>
      <c r="F63" s="14">
        <v>0</v>
      </c>
      <c r="G63" s="14">
        <v>0</v>
      </c>
      <c r="H63" s="14">
        <v>0</v>
      </c>
      <c r="I63" t="s">
        <v>372</v>
      </c>
      <c r="J63" s="14">
        <v>3000</v>
      </c>
      <c r="K63" s="14">
        <v>709.75</v>
      </c>
      <c r="L63" s="14">
        <v>0</v>
      </c>
    </row>
    <row r="64" spans="1:12" ht="15">
      <c r="A64" t="s">
        <v>373</v>
      </c>
      <c r="B64" t="s">
        <v>374</v>
      </c>
      <c r="C64" t="s">
        <v>375</v>
      </c>
      <c r="D64" t="s">
        <v>376</v>
      </c>
      <c r="E64" t="s">
        <v>377</v>
      </c>
      <c r="F64" s="14">
        <v>0</v>
      </c>
      <c r="G64" s="14">
        <v>0</v>
      </c>
      <c r="H64" s="14">
        <v>0</v>
      </c>
      <c r="I64" t="s">
        <v>378</v>
      </c>
      <c r="J64" s="14">
        <v>32300</v>
      </c>
      <c r="K64" s="14">
        <v>0</v>
      </c>
      <c r="L64" s="14">
        <v>0</v>
      </c>
    </row>
    <row r="65" spans="1:12" ht="15">
      <c r="A65" t="s">
        <v>379</v>
      </c>
      <c r="B65" t="s">
        <v>380</v>
      </c>
      <c r="C65" t="s">
        <v>381</v>
      </c>
      <c r="D65" t="s">
        <v>382</v>
      </c>
      <c r="E65" t="s">
        <v>383</v>
      </c>
      <c r="F65" s="14">
        <v>48000</v>
      </c>
      <c r="G65" s="14">
        <v>66272.28</v>
      </c>
      <c r="H65" s="14">
        <v>0</v>
      </c>
      <c r="I65" t="s">
        <v>384</v>
      </c>
      <c r="J65" s="14">
        <v>10000</v>
      </c>
      <c r="K65" s="14">
        <v>29217.68</v>
      </c>
      <c r="L65" s="14">
        <v>0</v>
      </c>
    </row>
    <row r="66" spans="1:12" ht="15">
      <c r="A66" t="s">
        <v>385</v>
      </c>
      <c r="B66" t="s">
        <v>386</v>
      </c>
      <c r="C66" t="s">
        <v>387</v>
      </c>
      <c r="D66" t="s">
        <v>388</v>
      </c>
      <c r="E66" t="s">
        <v>389</v>
      </c>
      <c r="F66" s="14">
        <v>0</v>
      </c>
      <c r="G66" s="14">
        <v>0</v>
      </c>
      <c r="H66" s="14">
        <v>0</v>
      </c>
      <c r="I66" t="s">
        <v>390</v>
      </c>
      <c r="J66" s="14">
        <v>38000</v>
      </c>
      <c r="K66" s="14">
        <v>37054.6</v>
      </c>
      <c r="L66" s="14">
        <v>0</v>
      </c>
    </row>
    <row r="67" spans="1:12" ht="15">
      <c r="A67" t="s">
        <v>391</v>
      </c>
      <c r="B67" t="s">
        <v>392</v>
      </c>
      <c r="C67" t="s">
        <v>393</v>
      </c>
      <c r="D67" t="s">
        <v>394</v>
      </c>
      <c r="E67" t="s">
        <v>395</v>
      </c>
      <c r="F67" s="14">
        <v>20000</v>
      </c>
      <c r="G67" s="14">
        <v>19485.16</v>
      </c>
      <c r="H67" s="14">
        <v>0</v>
      </c>
      <c r="I67" t="s">
        <v>396</v>
      </c>
      <c r="J67" s="14">
        <v>20000</v>
      </c>
      <c r="K67" s="14">
        <v>19485.16</v>
      </c>
      <c r="L67" s="14">
        <v>0</v>
      </c>
    </row>
    <row r="68" spans="1:12" ht="15">
      <c r="A68" t="s">
        <v>397</v>
      </c>
      <c r="B68" t="s">
        <v>398</v>
      </c>
      <c r="C68" t="s">
        <v>399</v>
      </c>
      <c r="D68" t="s">
        <v>400</v>
      </c>
      <c r="E68" t="s">
        <v>401</v>
      </c>
      <c r="F68" s="14">
        <v>95000</v>
      </c>
      <c r="G68" s="14">
        <v>60479.48</v>
      </c>
      <c r="H68" s="14">
        <v>0</v>
      </c>
      <c r="I68" t="s">
        <v>402</v>
      </c>
      <c r="J68" s="14">
        <v>60000</v>
      </c>
      <c r="K68" s="14">
        <v>44399.87</v>
      </c>
      <c r="L68" s="14">
        <v>0</v>
      </c>
    </row>
    <row r="69" spans="1:12" ht="15">
      <c r="A69" t="s">
        <v>403</v>
      </c>
      <c r="B69" t="s">
        <v>404</v>
      </c>
      <c r="C69" t="s">
        <v>405</v>
      </c>
      <c r="D69" t="s">
        <v>406</v>
      </c>
      <c r="E69" t="s">
        <v>407</v>
      </c>
      <c r="F69" s="14">
        <v>0</v>
      </c>
      <c r="G69" s="14">
        <v>0</v>
      </c>
      <c r="H69" s="14">
        <v>0</v>
      </c>
      <c r="I69" t="s">
        <v>408</v>
      </c>
      <c r="J69" s="14">
        <v>25000</v>
      </c>
      <c r="K69" s="14">
        <v>9014.84</v>
      </c>
      <c r="L69" s="14">
        <v>0</v>
      </c>
    </row>
    <row r="70" spans="1:12" ht="15">
      <c r="A70" t="s">
        <v>409</v>
      </c>
      <c r="B70" t="s">
        <v>410</v>
      </c>
      <c r="C70" t="s">
        <v>411</v>
      </c>
      <c r="D70" t="s">
        <v>412</v>
      </c>
      <c r="E70" t="s">
        <v>413</v>
      </c>
      <c r="F70" s="14">
        <v>0</v>
      </c>
      <c r="G70" s="14">
        <v>0</v>
      </c>
      <c r="H70" s="14">
        <v>0</v>
      </c>
      <c r="I70" t="s">
        <v>414</v>
      </c>
      <c r="J70" s="14">
        <v>10000</v>
      </c>
      <c r="K70" s="14">
        <v>7064.77</v>
      </c>
      <c r="L70" s="14">
        <v>0</v>
      </c>
    </row>
    <row r="71" spans="1:12" ht="15">
      <c r="A71" t="s">
        <v>415</v>
      </c>
      <c r="B71" t="s">
        <v>416</v>
      </c>
      <c r="C71" t="s">
        <v>417</v>
      </c>
      <c r="D71" t="s">
        <v>418</v>
      </c>
      <c r="E71" t="s">
        <v>419</v>
      </c>
      <c r="F71" s="14">
        <v>700000</v>
      </c>
      <c r="G71" s="14">
        <v>694140</v>
      </c>
      <c r="H71" s="14">
        <v>0</v>
      </c>
      <c r="I71" t="s">
        <v>420</v>
      </c>
      <c r="J71" s="14">
        <v>615000</v>
      </c>
      <c r="K71" s="14">
        <v>619590.22</v>
      </c>
      <c r="L71" s="14">
        <v>0</v>
      </c>
    </row>
    <row r="72" spans="1:12" ht="15">
      <c r="A72" t="s">
        <v>421</v>
      </c>
      <c r="B72" t="s">
        <v>422</v>
      </c>
      <c r="C72" t="s">
        <v>423</v>
      </c>
      <c r="D72" t="s">
        <v>424</v>
      </c>
      <c r="E72" t="s">
        <v>425</v>
      </c>
      <c r="F72" s="14">
        <v>0</v>
      </c>
      <c r="G72" s="14">
        <v>0</v>
      </c>
      <c r="H72" s="14">
        <v>0</v>
      </c>
      <c r="I72" t="s">
        <v>426</v>
      </c>
      <c r="J72" s="14">
        <v>35000</v>
      </c>
      <c r="K72" s="14">
        <v>30197.72</v>
      </c>
      <c r="L72" s="14">
        <v>0</v>
      </c>
    </row>
    <row r="73" spans="1:12" ht="15">
      <c r="A73" t="s">
        <v>427</v>
      </c>
      <c r="B73" t="s">
        <v>428</v>
      </c>
      <c r="C73" t="s">
        <v>429</v>
      </c>
      <c r="D73" t="s">
        <v>430</v>
      </c>
      <c r="E73" t="s">
        <v>431</v>
      </c>
      <c r="F73" s="14">
        <v>0</v>
      </c>
      <c r="G73" s="14">
        <v>0</v>
      </c>
      <c r="H73" s="14">
        <v>0</v>
      </c>
      <c r="I73" t="s">
        <v>432</v>
      </c>
      <c r="J73" s="14">
        <v>50000</v>
      </c>
      <c r="K73" s="14">
        <v>44352.06</v>
      </c>
      <c r="L73" s="14">
        <v>0</v>
      </c>
    </row>
    <row r="74" spans="1:12" ht="15">
      <c r="A74" t="s">
        <v>433</v>
      </c>
      <c r="B74" t="s">
        <v>434</v>
      </c>
      <c r="C74" t="s">
        <v>435</v>
      </c>
      <c r="D74" t="s">
        <v>436</v>
      </c>
      <c r="E74" t="s">
        <v>437</v>
      </c>
      <c r="F74" s="14">
        <v>51000</v>
      </c>
      <c r="G74" s="14">
        <v>14330.79</v>
      </c>
      <c r="H74" s="14">
        <v>0</v>
      </c>
      <c r="I74" t="s">
        <v>438</v>
      </c>
      <c r="J74" s="14">
        <v>1000</v>
      </c>
      <c r="K74" s="14">
        <v>1321.91</v>
      </c>
      <c r="L74" s="14">
        <v>0</v>
      </c>
    </row>
    <row r="75" spans="1:12" ht="15">
      <c r="A75" t="s">
        <v>439</v>
      </c>
      <c r="B75" t="s">
        <v>440</v>
      </c>
      <c r="C75" t="s">
        <v>441</v>
      </c>
      <c r="D75" t="s">
        <v>442</v>
      </c>
      <c r="E75" t="s">
        <v>443</v>
      </c>
      <c r="F75" s="14">
        <v>0</v>
      </c>
      <c r="G75" s="14">
        <v>0</v>
      </c>
      <c r="H75" s="14">
        <v>0</v>
      </c>
      <c r="I75" t="s">
        <v>444</v>
      </c>
      <c r="J75" s="14">
        <v>50000</v>
      </c>
      <c r="K75" s="14">
        <v>13008.88</v>
      </c>
      <c r="L75" s="14">
        <v>0</v>
      </c>
    </row>
    <row r="76" spans="1:12" ht="15">
      <c r="A76" t="s">
        <v>445</v>
      </c>
      <c r="B76" t="s">
        <v>446</v>
      </c>
      <c r="C76" t="s">
        <v>447</v>
      </c>
      <c r="D76" t="s">
        <v>448</v>
      </c>
      <c r="E76" t="s">
        <v>449</v>
      </c>
      <c r="F76" s="14">
        <v>97250</v>
      </c>
      <c r="G76" s="14">
        <v>37684.85</v>
      </c>
      <c r="H76" s="14">
        <v>0</v>
      </c>
      <c r="I76" t="s">
        <v>450</v>
      </c>
      <c r="J76" s="14">
        <v>10000</v>
      </c>
      <c r="K76" s="14">
        <v>3988.13</v>
      </c>
      <c r="L76" s="14">
        <v>0</v>
      </c>
    </row>
    <row r="77" spans="1:12" ht="15">
      <c r="A77" t="s">
        <v>451</v>
      </c>
      <c r="B77" t="s">
        <v>452</v>
      </c>
      <c r="C77" t="s">
        <v>453</v>
      </c>
      <c r="D77" t="s">
        <v>454</v>
      </c>
      <c r="E77" t="s">
        <v>455</v>
      </c>
      <c r="F77" s="14">
        <v>0</v>
      </c>
      <c r="G77" s="14">
        <v>0</v>
      </c>
      <c r="H77" s="14">
        <v>0</v>
      </c>
      <c r="I77" t="s">
        <v>456</v>
      </c>
      <c r="J77" s="14">
        <v>87250</v>
      </c>
      <c r="K77" s="14">
        <v>33696.72</v>
      </c>
      <c r="L77" s="14">
        <v>0</v>
      </c>
    </row>
    <row r="78" spans="1:12" ht="15">
      <c r="A78" t="s">
        <v>457</v>
      </c>
      <c r="B78" t="s">
        <v>458</v>
      </c>
      <c r="C78" t="s">
        <v>459</v>
      </c>
      <c r="D78" t="s">
        <v>460</v>
      </c>
      <c r="E78" t="s">
        <v>461</v>
      </c>
      <c r="F78" s="14">
        <v>258152</v>
      </c>
      <c r="G78" s="14">
        <v>327435.57</v>
      </c>
      <c r="H78" s="14">
        <v>0</v>
      </c>
      <c r="I78" t="s">
        <v>462</v>
      </c>
      <c r="J78" s="14">
        <v>17152</v>
      </c>
      <c r="K78" s="14">
        <v>4222.58</v>
      </c>
      <c r="L78" s="14">
        <v>0</v>
      </c>
    </row>
    <row r="79" spans="1:12" ht="15">
      <c r="A79" t="s">
        <v>463</v>
      </c>
      <c r="B79" t="s">
        <v>464</v>
      </c>
      <c r="C79" t="s">
        <v>465</v>
      </c>
      <c r="D79" t="s">
        <v>466</v>
      </c>
      <c r="E79" t="s">
        <v>467</v>
      </c>
      <c r="F79" s="14">
        <v>0</v>
      </c>
      <c r="G79" s="14">
        <v>0</v>
      </c>
      <c r="H79" s="14">
        <v>0</v>
      </c>
      <c r="I79" t="s">
        <v>468</v>
      </c>
      <c r="J79" s="14">
        <v>121000</v>
      </c>
      <c r="K79" s="14">
        <v>151428.55</v>
      </c>
      <c r="L79" s="14">
        <v>0</v>
      </c>
    </row>
    <row r="80" spans="1:12" ht="15">
      <c r="A80" t="s">
        <v>469</v>
      </c>
      <c r="B80" t="s">
        <v>470</v>
      </c>
      <c r="C80" t="s">
        <v>471</v>
      </c>
      <c r="D80" t="s">
        <v>472</v>
      </c>
      <c r="E80" t="s">
        <v>473</v>
      </c>
      <c r="F80" s="14">
        <v>0</v>
      </c>
      <c r="G80" s="14">
        <v>0</v>
      </c>
      <c r="H80" s="14">
        <v>0</v>
      </c>
      <c r="I80" t="s">
        <v>474</v>
      </c>
      <c r="J80" s="14">
        <v>120000</v>
      </c>
      <c r="K80" s="14">
        <v>171784.44</v>
      </c>
      <c r="L80" s="14">
        <v>0</v>
      </c>
    </row>
    <row r="81" spans="1:12" ht="15">
      <c r="A81" t="s">
        <v>475</v>
      </c>
      <c r="B81" t="s">
        <v>476</v>
      </c>
      <c r="C81" t="s">
        <v>477</v>
      </c>
      <c r="D81" t="s">
        <v>478</v>
      </c>
      <c r="E81" t="s">
        <v>479</v>
      </c>
      <c r="F81" s="14">
        <v>3000</v>
      </c>
      <c r="G81" s="14">
        <v>9985</v>
      </c>
      <c r="H81" s="14">
        <v>0</v>
      </c>
      <c r="I81" t="s">
        <v>480</v>
      </c>
      <c r="J81" s="14">
        <v>3000</v>
      </c>
      <c r="K81" s="14">
        <v>3685</v>
      </c>
      <c r="L81" s="14">
        <v>0</v>
      </c>
    </row>
    <row r="82" spans="1:12" ht="15">
      <c r="A82" t="s">
        <v>481</v>
      </c>
      <c r="B82" t="s">
        <v>482</v>
      </c>
      <c r="C82" t="s">
        <v>483</v>
      </c>
      <c r="D82" t="s">
        <v>484</v>
      </c>
      <c r="E82" t="s">
        <v>485</v>
      </c>
      <c r="F82" s="14">
        <v>0</v>
      </c>
      <c r="G82" s="14">
        <v>0</v>
      </c>
      <c r="H82" s="14">
        <v>0</v>
      </c>
      <c r="I82" t="s">
        <v>486</v>
      </c>
      <c r="J82" s="14">
        <v>0</v>
      </c>
      <c r="K82" s="14">
        <v>6300</v>
      </c>
      <c r="L82" s="14">
        <v>0</v>
      </c>
    </row>
    <row r="83" spans="1:12" ht="15">
      <c r="A83" t="s">
        <v>487</v>
      </c>
      <c r="B83" t="s">
        <v>488</v>
      </c>
      <c r="C83" t="s">
        <v>489</v>
      </c>
      <c r="D83" t="s">
        <v>490</v>
      </c>
      <c r="E83" t="s">
        <v>491</v>
      </c>
      <c r="F83" s="14">
        <v>2619100</v>
      </c>
      <c r="G83" s="14">
        <v>2579719.83</v>
      </c>
      <c r="H83" s="14">
        <v>0</v>
      </c>
      <c r="I83" t="s">
        <v>492</v>
      </c>
      <c r="J83" s="14">
        <v>1405000</v>
      </c>
      <c r="K83" s="14">
        <v>449199.08</v>
      </c>
      <c r="L83" s="14">
        <v>0</v>
      </c>
    </row>
    <row r="84" spans="1:12" ht="15">
      <c r="A84" t="s">
        <v>493</v>
      </c>
      <c r="B84" t="s">
        <v>494</v>
      </c>
      <c r="C84" t="s">
        <v>495</v>
      </c>
      <c r="D84" t="s">
        <v>496</v>
      </c>
      <c r="E84" t="s">
        <v>497</v>
      </c>
      <c r="F84" s="14">
        <v>0</v>
      </c>
      <c r="G84" s="14">
        <v>0</v>
      </c>
      <c r="H84" s="14">
        <v>0</v>
      </c>
      <c r="I84" t="s">
        <v>498</v>
      </c>
      <c r="J84" s="14">
        <v>949100</v>
      </c>
      <c r="K84" s="14">
        <v>2027362.68</v>
      </c>
      <c r="L84" s="14">
        <v>0</v>
      </c>
    </row>
    <row r="85" spans="1:12" ht="15">
      <c r="A85" t="s">
        <v>499</v>
      </c>
      <c r="B85" t="s">
        <v>500</v>
      </c>
      <c r="C85" t="s">
        <v>501</v>
      </c>
      <c r="D85" t="s">
        <v>502</v>
      </c>
      <c r="E85" t="s">
        <v>503</v>
      </c>
      <c r="F85" s="14">
        <v>0</v>
      </c>
      <c r="G85" s="14">
        <v>0</v>
      </c>
      <c r="H85" s="14">
        <v>0</v>
      </c>
      <c r="I85" t="s">
        <v>504</v>
      </c>
      <c r="J85" s="14">
        <v>265000</v>
      </c>
      <c r="K85" s="14">
        <v>103158.07</v>
      </c>
      <c r="L85" s="14">
        <v>0</v>
      </c>
    </row>
    <row r="86" spans="1:12" ht="15">
      <c r="A86" t="s">
        <v>505</v>
      </c>
      <c r="B86" t="s">
        <v>506</v>
      </c>
      <c r="C86" t="s">
        <v>507</v>
      </c>
      <c r="D86" t="s">
        <v>508</v>
      </c>
      <c r="E86" t="s">
        <v>509</v>
      </c>
      <c r="F86" s="14">
        <v>20000</v>
      </c>
      <c r="G86" s="14">
        <v>40610.06</v>
      </c>
      <c r="H86" s="14">
        <v>0</v>
      </c>
      <c r="I86" t="s">
        <v>510</v>
      </c>
      <c r="J86" s="14">
        <v>20000</v>
      </c>
      <c r="K86" s="14">
        <v>40610.06</v>
      </c>
      <c r="L86" s="14">
        <v>0</v>
      </c>
    </row>
    <row r="87" spans="1:12" ht="15">
      <c r="A87" t="s">
        <v>511</v>
      </c>
      <c r="B87" t="s">
        <v>512</v>
      </c>
      <c r="C87" t="s">
        <v>513</v>
      </c>
      <c r="D87" t="s">
        <v>514</v>
      </c>
      <c r="E87" t="s">
        <v>515</v>
      </c>
      <c r="F87" s="14">
        <v>165000</v>
      </c>
      <c r="G87" s="14">
        <v>152695.17</v>
      </c>
      <c r="H87" s="14">
        <v>0</v>
      </c>
      <c r="I87" t="s">
        <v>516</v>
      </c>
      <c r="J87" s="14">
        <v>15000</v>
      </c>
      <c r="K87" s="14">
        <v>8762.5</v>
      </c>
      <c r="L87" s="14">
        <v>0</v>
      </c>
    </row>
    <row r="88" spans="1:12" ht="15">
      <c r="A88" t="s">
        <v>517</v>
      </c>
      <c r="B88" t="s">
        <v>518</v>
      </c>
      <c r="C88" t="s">
        <v>519</v>
      </c>
      <c r="D88" t="s">
        <v>520</v>
      </c>
      <c r="E88" t="s">
        <v>521</v>
      </c>
      <c r="F88" s="14">
        <v>0</v>
      </c>
      <c r="G88" s="14">
        <v>0</v>
      </c>
      <c r="H88" s="14">
        <v>0</v>
      </c>
      <c r="I88" t="s">
        <v>522</v>
      </c>
      <c r="J88" s="14">
        <v>20000</v>
      </c>
      <c r="K88" s="14">
        <v>0</v>
      </c>
      <c r="L88" s="14">
        <v>0</v>
      </c>
    </row>
    <row r="89" spans="1:12" ht="15">
      <c r="A89" t="s">
        <v>523</v>
      </c>
      <c r="B89" t="s">
        <v>524</v>
      </c>
      <c r="C89" t="s">
        <v>525</v>
      </c>
      <c r="D89" t="s">
        <v>526</v>
      </c>
      <c r="E89" t="s">
        <v>527</v>
      </c>
      <c r="F89" s="14">
        <v>0</v>
      </c>
      <c r="G89" s="14">
        <v>0</v>
      </c>
      <c r="H89" s="14">
        <v>0</v>
      </c>
      <c r="I89" t="s">
        <v>528</v>
      </c>
      <c r="J89" s="14">
        <v>75000</v>
      </c>
      <c r="K89" s="14">
        <v>75399.75</v>
      </c>
      <c r="L89" s="14">
        <v>0</v>
      </c>
    </row>
    <row r="90" spans="1:12" ht="15">
      <c r="A90" t="s">
        <v>529</v>
      </c>
      <c r="B90" t="s">
        <v>530</v>
      </c>
      <c r="C90" t="s">
        <v>531</v>
      </c>
      <c r="D90" t="s">
        <v>532</v>
      </c>
      <c r="E90" t="s">
        <v>533</v>
      </c>
      <c r="F90" s="14">
        <v>0</v>
      </c>
      <c r="G90" s="14">
        <v>0</v>
      </c>
      <c r="H90" s="14">
        <v>0</v>
      </c>
      <c r="I90" t="s">
        <v>534</v>
      </c>
      <c r="J90" s="14">
        <v>55000</v>
      </c>
      <c r="K90" s="14">
        <v>68532.92</v>
      </c>
      <c r="L90" s="14">
        <v>0</v>
      </c>
    </row>
    <row r="91" spans="1:12" ht="15">
      <c r="A91" t="s">
        <v>535</v>
      </c>
      <c r="B91" t="s">
        <v>536</v>
      </c>
      <c r="C91" t="s">
        <v>537</v>
      </c>
      <c r="D91" t="s">
        <v>538</v>
      </c>
      <c r="E91" t="s">
        <v>539</v>
      </c>
      <c r="F91" s="14">
        <v>17848</v>
      </c>
      <c r="G91" s="14">
        <v>30824.45</v>
      </c>
      <c r="H91" s="14">
        <v>0</v>
      </c>
      <c r="I91" t="s">
        <v>540</v>
      </c>
      <c r="J91" s="14">
        <v>7848</v>
      </c>
      <c r="K91" s="14">
        <v>27189.56</v>
      </c>
      <c r="L91" s="14">
        <v>0</v>
      </c>
    </row>
    <row r="92" spans="1:12" ht="15">
      <c r="A92" t="s">
        <v>541</v>
      </c>
      <c r="B92" t="s">
        <v>542</v>
      </c>
      <c r="C92" t="s">
        <v>543</v>
      </c>
      <c r="D92" t="s">
        <v>544</v>
      </c>
      <c r="E92" t="s">
        <v>545</v>
      </c>
      <c r="F92" s="14">
        <v>0</v>
      </c>
      <c r="G92" s="14">
        <v>0</v>
      </c>
      <c r="H92" s="14">
        <v>0</v>
      </c>
      <c r="I92" t="s">
        <v>546</v>
      </c>
      <c r="J92" s="14">
        <v>10000</v>
      </c>
      <c r="K92" s="14">
        <v>3634.89</v>
      </c>
      <c r="L92" s="14">
        <v>0</v>
      </c>
    </row>
    <row r="93" spans="1:12" ht="15">
      <c r="A93" t="s">
        <v>547</v>
      </c>
      <c r="B93" t="s">
        <v>548</v>
      </c>
      <c r="C93" t="s">
        <v>549</v>
      </c>
      <c r="D93" t="s">
        <v>550</v>
      </c>
      <c r="E93" t="s">
        <v>551</v>
      </c>
      <c r="F93" s="14">
        <v>500</v>
      </c>
      <c r="G93" s="14">
        <v>19476.27</v>
      </c>
      <c r="H93" s="14">
        <v>0</v>
      </c>
      <c r="I93" t="s">
        <v>552</v>
      </c>
      <c r="J93" s="14">
        <v>0</v>
      </c>
      <c r="K93" s="14">
        <v>540.32</v>
      </c>
      <c r="L93" s="14">
        <v>0</v>
      </c>
    </row>
    <row r="94" spans="1:12" ht="15">
      <c r="A94" t="s">
        <v>553</v>
      </c>
      <c r="B94" t="s">
        <v>554</v>
      </c>
      <c r="C94" t="s">
        <v>555</v>
      </c>
      <c r="D94" t="s">
        <v>556</v>
      </c>
      <c r="E94" t="s">
        <v>557</v>
      </c>
      <c r="F94" s="14">
        <v>0</v>
      </c>
      <c r="G94" s="14">
        <v>0</v>
      </c>
      <c r="H94" s="14">
        <v>0</v>
      </c>
      <c r="I94" t="s">
        <v>558</v>
      </c>
      <c r="J94" s="14">
        <v>500</v>
      </c>
      <c r="K94" s="14">
        <v>18935.95</v>
      </c>
      <c r="L94" s="14">
        <v>0</v>
      </c>
    </row>
    <row r="95" spans="1:12" ht="15">
      <c r="A95" t="s">
        <v>559</v>
      </c>
      <c r="B95" t="s">
        <v>560</v>
      </c>
      <c r="C95" t="s">
        <v>561</v>
      </c>
      <c r="D95" t="s">
        <v>562</v>
      </c>
      <c r="E95" t="s">
        <v>563</v>
      </c>
      <c r="F95" s="14">
        <v>230900</v>
      </c>
      <c r="G95" s="14">
        <v>155131.69</v>
      </c>
      <c r="H95" s="14">
        <v>0</v>
      </c>
      <c r="I95" t="s">
        <v>564</v>
      </c>
      <c r="J95" s="14">
        <v>0</v>
      </c>
      <c r="K95" s="14">
        <v>6071.5</v>
      </c>
      <c r="L95" s="14">
        <v>0</v>
      </c>
    </row>
    <row r="96" spans="1:12" ht="15">
      <c r="A96" t="s">
        <v>565</v>
      </c>
      <c r="B96" t="s">
        <v>566</v>
      </c>
      <c r="C96" t="s">
        <v>567</v>
      </c>
      <c r="D96" t="s">
        <v>568</v>
      </c>
      <c r="E96" t="s">
        <v>569</v>
      </c>
      <c r="F96" s="14">
        <v>0</v>
      </c>
      <c r="G96" s="14">
        <v>0</v>
      </c>
      <c r="H96" s="14">
        <v>0</v>
      </c>
      <c r="I96" t="s">
        <v>570</v>
      </c>
      <c r="J96" s="14">
        <v>10000</v>
      </c>
      <c r="K96" s="14">
        <v>9816.76</v>
      </c>
      <c r="L96" s="14">
        <v>0</v>
      </c>
    </row>
    <row r="97" spans="1:12" ht="15">
      <c r="A97" t="s">
        <v>571</v>
      </c>
      <c r="B97" t="s">
        <v>572</v>
      </c>
      <c r="C97" t="s">
        <v>573</v>
      </c>
      <c r="D97" t="s">
        <v>574</v>
      </c>
      <c r="E97" t="s">
        <v>575</v>
      </c>
      <c r="F97" s="14">
        <v>0</v>
      </c>
      <c r="G97" s="14">
        <v>0</v>
      </c>
      <c r="H97" s="14">
        <v>0</v>
      </c>
      <c r="I97" t="s">
        <v>576</v>
      </c>
      <c r="J97" s="14">
        <v>155900</v>
      </c>
      <c r="K97" s="14">
        <v>123140.13</v>
      </c>
      <c r="L97" s="14">
        <v>0</v>
      </c>
    </row>
    <row r="98" spans="1:12" ht="15">
      <c r="A98" t="s">
        <v>577</v>
      </c>
      <c r="B98" t="s">
        <v>578</v>
      </c>
      <c r="C98" t="s">
        <v>579</v>
      </c>
      <c r="D98" t="s">
        <v>580</v>
      </c>
      <c r="E98" t="s">
        <v>581</v>
      </c>
      <c r="F98" s="14">
        <v>0</v>
      </c>
      <c r="G98" s="14">
        <v>0</v>
      </c>
      <c r="H98" s="14">
        <v>0</v>
      </c>
      <c r="I98" t="s">
        <v>582</v>
      </c>
      <c r="J98" s="14">
        <v>65000</v>
      </c>
      <c r="K98" s="14">
        <v>16103.3</v>
      </c>
      <c r="L98" s="14">
        <v>0</v>
      </c>
    </row>
    <row r="99" spans="1:12" ht="15">
      <c r="A99" t="s">
        <v>583</v>
      </c>
      <c r="B99" t="s">
        <v>584</v>
      </c>
      <c r="C99" t="s">
        <v>585</v>
      </c>
      <c r="D99" t="s">
        <v>586</v>
      </c>
      <c r="E99" t="s">
        <v>587</v>
      </c>
      <c r="F99" s="14">
        <v>38000</v>
      </c>
      <c r="G99" s="14">
        <v>73181.61</v>
      </c>
      <c r="H99" s="14">
        <v>0</v>
      </c>
      <c r="I99" t="s">
        <v>588</v>
      </c>
      <c r="J99" s="14">
        <v>0</v>
      </c>
      <c r="K99" s="14">
        <v>70</v>
      </c>
      <c r="L99" s="14">
        <v>0</v>
      </c>
    </row>
    <row r="100" spans="1:12" ht="15">
      <c r="A100" t="s">
        <v>589</v>
      </c>
      <c r="B100" t="s">
        <v>590</v>
      </c>
      <c r="C100" t="s">
        <v>591</v>
      </c>
      <c r="D100" t="s">
        <v>592</v>
      </c>
      <c r="E100" t="s">
        <v>593</v>
      </c>
      <c r="F100" s="14">
        <v>0</v>
      </c>
      <c r="G100" s="14">
        <v>0</v>
      </c>
      <c r="H100" s="14">
        <v>0</v>
      </c>
      <c r="I100" t="s">
        <v>594</v>
      </c>
      <c r="J100" s="14">
        <v>28000</v>
      </c>
      <c r="K100" s="14">
        <v>62101.81</v>
      </c>
      <c r="L100" s="14">
        <v>0</v>
      </c>
    </row>
    <row r="101" spans="1:12" ht="15">
      <c r="A101" t="s">
        <v>595</v>
      </c>
      <c r="B101" t="s">
        <v>596</v>
      </c>
      <c r="C101" t="s">
        <v>597</v>
      </c>
      <c r="D101" t="s">
        <v>598</v>
      </c>
      <c r="E101" t="s">
        <v>599</v>
      </c>
      <c r="F101" s="14">
        <v>0</v>
      </c>
      <c r="G101" s="14">
        <v>0</v>
      </c>
      <c r="H101" s="14">
        <v>0</v>
      </c>
      <c r="I101" t="s">
        <v>600</v>
      </c>
      <c r="J101" s="14">
        <v>10000</v>
      </c>
      <c r="K101" s="14">
        <v>11009.8</v>
      </c>
      <c r="L101" s="14">
        <v>0</v>
      </c>
    </row>
    <row r="102" spans="1:12" ht="15">
      <c r="A102" t="s">
        <v>601</v>
      </c>
      <c r="B102" t="s">
        <v>602</v>
      </c>
      <c r="C102" t="s">
        <v>603</v>
      </c>
      <c r="D102" t="s">
        <v>604</v>
      </c>
      <c r="E102" t="s">
        <v>605</v>
      </c>
      <c r="F102" s="14">
        <v>18200</v>
      </c>
      <c r="G102" s="14">
        <v>11478.5</v>
      </c>
      <c r="H102" s="14">
        <v>0</v>
      </c>
      <c r="I102" t="s">
        <v>606</v>
      </c>
      <c r="J102" s="14">
        <v>15000</v>
      </c>
      <c r="K102" s="14">
        <v>11126</v>
      </c>
      <c r="L102" s="14">
        <v>0</v>
      </c>
    </row>
    <row r="103" spans="1:12" ht="15">
      <c r="A103" t="s">
        <v>607</v>
      </c>
      <c r="B103" t="s">
        <v>608</v>
      </c>
      <c r="C103" t="s">
        <v>609</v>
      </c>
      <c r="D103" t="s">
        <v>610</v>
      </c>
      <c r="E103" t="s">
        <v>611</v>
      </c>
      <c r="F103" s="14">
        <v>0</v>
      </c>
      <c r="G103" s="14">
        <v>0</v>
      </c>
      <c r="H103" s="14">
        <v>0</v>
      </c>
      <c r="I103" t="s">
        <v>612</v>
      </c>
      <c r="J103" s="14">
        <v>3000</v>
      </c>
      <c r="K103" s="14">
        <v>0</v>
      </c>
      <c r="L103" s="14">
        <v>0</v>
      </c>
    </row>
    <row r="104" spans="1:12" ht="15">
      <c r="A104" t="s">
        <v>613</v>
      </c>
      <c r="B104" t="s">
        <v>614</v>
      </c>
      <c r="C104" t="s">
        <v>615</v>
      </c>
      <c r="D104" t="s">
        <v>616</v>
      </c>
      <c r="E104" t="s">
        <v>617</v>
      </c>
      <c r="F104" s="14">
        <v>0</v>
      </c>
      <c r="G104" s="14">
        <v>0</v>
      </c>
      <c r="H104" s="14">
        <v>0</v>
      </c>
      <c r="I104" t="s">
        <v>618</v>
      </c>
      <c r="J104" s="14">
        <v>200</v>
      </c>
      <c r="K104" s="14">
        <v>352.5</v>
      </c>
      <c r="L104" s="14">
        <v>0</v>
      </c>
    </row>
    <row r="105" spans="1:12" ht="15">
      <c r="A105" t="s">
        <v>619</v>
      </c>
      <c r="B105" t="s">
        <v>620</v>
      </c>
      <c r="C105" t="s">
        <v>621</v>
      </c>
      <c r="D105" t="s">
        <v>622</v>
      </c>
      <c r="E105" t="s">
        <v>623</v>
      </c>
      <c r="F105" s="14">
        <v>288000</v>
      </c>
      <c r="G105" s="14">
        <v>156373.43</v>
      </c>
      <c r="H105" s="14">
        <v>0</v>
      </c>
      <c r="I105" t="s">
        <v>624</v>
      </c>
      <c r="J105" s="14">
        <v>150000</v>
      </c>
      <c r="K105" s="14">
        <v>124751.23</v>
      </c>
      <c r="L105" s="14">
        <v>0</v>
      </c>
    </row>
    <row r="106" spans="1:12" ht="15">
      <c r="A106" t="s">
        <v>625</v>
      </c>
      <c r="B106" t="s">
        <v>626</v>
      </c>
      <c r="C106" t="s">
        <v>627</v>
      </c>
      <c r="D106" t="s">
        <v>628</v>
      </c>
      <c r="E106" t="s">
        <v>629</v>
      </c>
      <c r="F106" s="14">
        <v>0</v>
      </c>
      <c r="G106" s="14">
        <v>0</v>
      </c>
      <c r="H106" s="14">
        <v>0</v>
      </c>
      <c r="I106" t="s">
        <v>630</v>
      </c>
      <c r="J106" s="14">
        <v>120000</v>
      </c>
      <c r="K106" s="14">
        <v>16296.74</v>
      </c>
      <c r="L106" s="14">
        <v>0</v>
      </c>
    </row>
    <row r="107" spans="1:12" ht="15">
      <c r="A107" t="s">
        <v>631</v>
      </c>
      <c r="B107" t="s">
        <v>632</v>
      </c>
      <c r="C107" t="s">
        <v>633</v>
      </c>
      <c r="D107" t="s">
        <v>634</v>
      </c>
      <c r="E107" t="s">
        <v>635</v>
      </c>
      <c r="F107" s="14">
        <v>0</v>
      </c>
      <c r="G107" s="14">
        <v>0</v>
      </c>
      <c r="H107" s="14">
        <v>0</v>
      </c>
      <c r="I107" t="s">
        <v>636</v>
      </c>
      <c r="J107" s="14">
        <v>18000</v>
      </c>
      <c r="K107" s="14">
        <v>15325.46</v>
      </c>
      <c r="L107" s="14">
        <v>0</v>
      </c>
    </row>
    <row r="108" spans="1:12" ht="15">
      <c r="A108" t="s">
        <v>637</v>
      </c>
      <c r="B108" t="s">
        <v>638</v>
      </c>
      <c r="C108" t="s">
        <v>639</v>
      </c>
      <c r="D108" t="s">
        <v>640</v>
      </c>
      <c r="E108" t="s">
        <v>641</v>
      </c>
      <c r="F108" s="14">
        <v>28550</v>
      </c>
      <c r="G108" s="14">
        <v>24130.33</v>
      </c>
      <c r="H108" s="14">
        <v>0</v>
      </c>
      <c r="I108" t="s">
        <v>642</v>
      </c>
      <c r="J108" s="14">
        <v>28000</v>
      </c>
      <c r="K108" s="14">
        <v>22034.57</v>
      </c>
      <c r="L108" s="14">
        <v>0</v>
      </c>
    </row>
    <row r="109" spans="1:12" ht="15">
      <c r="A109" t="s">
        <v>643</v>
      </c>
      <c r="B109" t="s">
        <v>644</v>
      </c>
      <c r="C109" t="s">
        <v>645</v>
      </c>
      <c r="D109" t="s">
        <v>646</v>
      </c>
      <c r="E109" t="s">
        <v>647</v>
      </c>
      <c r="F109" s="14">
        <v>0</v>
      </c>
      <c r="G109" s="14">
        <v>0</v>
      </c>
      <c r="H109" s="14">
        <v>0</v>
      </c>
      <c r="I109" t="s">
        <v>648</v>
      </c>
      <c r="J109" s="14">
        <v>550</v>
      </c>
      <c r="K109" s="14">
        <v>2095.76</v>
      </c>
      <c r="L109" s="14">
        <v>0</v>
      </c>
    </row>
    <row r="110" spans="1:12" ht="15">
      <c r="A110" t="s">
        <v>649</v>
      </c>
      <c r="B110" t="s">
        <v>650</v>
      </c>
      <c r="C110" t="s">
        <v>651</v>
      </c>
      <c r="D110" t="s">
        <v>652</v>
      </c>
      <c r="E110" t="s">
        <v>653</v>
      </c>
      <c r="F110" s="14">
        <v>12000</v>
      </c>
      <c r="G110" s="14">
        <v>16780.54</v>
      </c>
      <c r="H110" s="14">
        <v>0</v>
      </c>
      <c r="I110" t="s">
        <v>654</v>
      </c>
      <c r="J110" s="14">
        <v>12000</v>
      </c>
      <c r="K110" s="14">
        <v>14784.66</v>
      </c>
      <c r="L110" s="14">
        <v>0</v>
      </c>
    </row>
    <row r="111" spans="1:12" ht="15">
      <c r="A111" t="s">
        <v>655</v>
      </c>
      <c r="B111" t="s">
        <v>656</v>
      </c>
      <c r="C111" t="s">
        <v>657</v>
      </c>
      <c r="D111" t="s">
        <v>658</v>
      </c>
      <c r="E111" t="s">
        <v>659</v>
      </c>
      <c r="F111" s="14">
        <v>0</v>
      </c>
      <c r="G111" s="14">
        <v>0</v>
      </c>
      <c r="H111" s="14">
        <v>0</v>
      </c>
      <c r="I111" t="s">
        <v>660</v>
      </c>
      <c r="J111" s="14">
        <v>0</v>
      </c>
      <c r="K111" s="14">
        <v>1812.54</v>
      </c>
      <c r="L111" s="14">
        <v>0</v>
      </c>
    </row>
    <row r="112" spans="1:12" ht="15">
      <c r="A112" t="s">
        <v>661</v>
      </c>
      <c r="B112" t="s">
        <v>662</v>
      </c>
      <c r="C112" t="s">
        <v>663</v>
      </c>
      <c r="D112" t="s">
        <v>664</v>
      </c>
      <c r="E112" t="s">
        <v>665</v>
      </c>
      <c r="F112" s="14">
        <v>0</v>
      </c>
      <c r="G112" s="14">
        <v>0</v>
      </c>
      <c r="H112" s="14">
        <v>0</v>
      </c>
      <c r="I112" t="s">
        <v>666</v>
      </c>
      <c r="J112" s="14">
        <v>0</v>
      </c>
      <c r="K112" s="14">
        <v>183.34</v>
      </c>
      <c r="L112" s="14">
        <v>0</v>
      </c>
    </row>
    <row r="113" spans="1:12" ht="15">
      <c r="A113" t="s">
        <v>667</v>
      </c>
      <c r="B113" t="s">
        <v>668</v>
      </c>
      <c r="C113" t="s">
        <v>669</v>
      </c>
      <c r="D113" t="s">
        <v>670</v>
      </c>
      <c r="E113" t="s">
        <v>671</v>
      </c>
      <c r="F113" s="14">
        <v>0</v>
      </c>
      <c r="G113" s="14">
        <v>111</v>
      </c>
      <c r="H113" s="14">
        <v>0</v>
      </c>
      <c r="I113" t="s">
        <v>672</v>
      </c>
      <c r="J113" s="14">
        <v>0</v>
      </c>
      <c r="K113" s="14">
        <v>111</v>
      </c>
      <c r="L113" s="14">
        <v>0</v>
      </c>
    </row>
    <row r="114" spans="1:12" ht="15">
      <c r="A114" t="s">
        <v>673</v>
      </c>
      <c r="B114" t="s">
        <v>674</v>
      </c>
      <c r="C114" t="s">
        <v>675</v>
      </c>
      <c r="D114" t="s">
        <v>676</v>
      </c>
      <c r="E114" t="s">
        <v>677</v>
      </c>
      <c r="F114" s="14">
        <v>0</v>
      </c>
      <c r="G114" s="14">
        <v>299960</v>
      </c>
      <c r="H114" s="14">
        <v>0</v>
      </c>
      <c r="I114" t="s">
        <v>678</v>
      </c>
      <c r="J114" s="14">
        <v>0</v>
      </c>
      <c r="K114" s="14">
        <v>299960</v>
      </c>
      <c r="L114" s="14">
        <v>0</v>
      </c>
    </row>
    <row r="115" spans="1:12" ht="15">
      <c r="A115" t="s">
        <v>679</v>
      </c>
      <c r="B115" t="s">
        <v>680</v>
      </c>
      <c r="C115" t="s">
        <v>681</v>
      </c>
      <c r="D115" t="s">
        <v>682</v>
      </c>
      <c r="E115" t="s">
        <v>683</v>
      </c>
      <c r="F115" s="14">
        <v>0</v>
      </c>
      <c r="G115" s="14">
        <v>11400</v>
      </c>
      <c r="H115" s="14">
        <v>0</v>
      </c>
      <c r="I115" t="s">
        <v>684</v>
      </c>
      <c r="J115" s="14">
        <v>0</v>
      </c>
      <c r="K115" s="14">
        <v>11400</v>
      </c>
      <c r="L115" s="14">
        <v>0</v>
      </c>
    </row>
    <row r="116" spans="1:12" ht="15">
      <c r="A116" t="s">
        <v>685</v>
      </c>
      <c r="B116" t="s">
        <v>686</v>
      </c>
      <c r="C116" t="s">
        <v>687</v>
      </c>
      <c r="D116" t="s">
        <v>688</v>
      </c>
      <c r="E116" t="s">
        <v>689</v>
      </c>
      <c r="F116" s="14">
        <v>30000</v>
      </c>
      <c r="G116" s="14">
        <v>35661.25</v>
      </c>
      <c r="H116" s="14">
        <v>0</v>
      </c>
      <c r="I116" t="s">
        <v>690</v>
      </c>
      <c r="J116" s="14">
        <v>30000</v>
      </c>
      <c r="K116" s="14">
        <v>35661.25</v>
      </c>
      <c r="L116" s="14">
        <v>0</v>
      </c>
    </row>
    <row r="117" spans="1:12" ht="15">
      <c r="A117" t="s">
        <v>691</v>
      </c>
      <c r="B117" t="s">
        <v>692</v>
      </c>
      <c r="C117" t="s">
        <v>693</v>
      </c>
      <c r="D117" t="s">
        <v>694</v>
      </c>
      <c r="E117" t="s">
        <v>695</v>
      </c>
      <c r="F117" s="14">
        <v>53000</v>
      </c>
      <c r="G117" s="14">
        <v>55300</v>
      </c>
      <c r="H117" s="14">
        <v>0</v>
      </c>
      <c r="I117" t="s">
        <v>696</v>
      </c>
      <c r="J117" s="14">
        <v>0</v>
      </c>
      <c r="K117" s="14">
        <v>1000</v>
      </c>
      <c r="L117" s="14">
        <v>0</v>
      </c>
    </row>
    <row r="118" spans="1:12" ht="15">
      <c r="A118" t="s">
        <v>697</v>
      </c>
      <c r="B118" t="s">
        <v>698</v>
      </c>
      <c r="C118" t="s">
        <v>699</v>
      </c>
      <c r="D118" t="s">
        <v>700</v>
      </c>
      <c r="E118" t="s">
        <v>701</v>
      </c>
      <c r="F118" s="14">
        <v>0</v>
      </c>
      <c r="G118" s="14">
        <v>0</v>
      </c>
      <c r="H118" s="14">
        <v>0</v>
      </c>
      <c r="I118" t="s">
        <v>702</v>
      </c>
      <c r="J118" s="14">
        <v>27000</v>
      </c>
      <c r="K118" s="14">
        <v>42000</v>
      </c>
      <c r="L118" s="14">
        <v>0</v>
      </c>
    </row>
    <row r="119" spans="1:12" ht="15">
      <c r="A119" t="s">
        <v>703</v>
      </c>
      <c r="B119" t="s">
        <v>704</v>
      </c>
      <c r="C119" t="s">
        <v>705</v>
      </c>
      <c r="D119" t="s">
        <v>706</v>
      </c>
      <c r="E119" t="s">
        <v>707</v>
      </c>
      <c r="F119" s="14">
        <v>0</v>
      </c>
      <c r="G119" s="14">
        <v>0</v>
      </c>
      <c r="H119" s="14">
        <v>0</v>
      </c>
      <c r="I119" t="s">
        <v>708</v>
      </c>
      <c r="J119" s="14">
        <v>25000</v>
      </c>
      <c r="K119" s="14">
        <v>12300</v>
      </c>
      <c r="L119" s="14">
        <v>0</v>
      </c>
    </row>
    <row r="120" spans="1:12" ht="15">
      <c r="A120" t="s">
        <v>709</v>
      </c>
      <c r="B120" t="s">
        <v>710</v>
      </c>
      <c r="C120" t="s">
        <v>711</v>
      </c>
      <c r="D120" t="s">
        <v>712</v>
      </c>
      <c r="E120" t="s">
        <v>713</v>
      </c>
      <c r="F120" s="14">
        <v>0</v>
      </c>
      <c r="G120" s="14">
        <v>0</v>
      </c>
      <c r="H120" s="14">
        <v>0</v>
      </c>
      <c r="I120" t="s">
        <v>714</v>
      </c>
      <c r="J120" s="14">
        <v>1000</v>
      </c>
      <c r="K120" s="14">
        <v>0</v>
      </c>
      <c r="L120" s="14">
        <v>0</v>
      </c>
    </row>
    <row r="121" spans="1:12" ht="15">
      <c r="A121" t="s">
        <v>715</v>
      </c>
      <c r="B121" t="s">
        <v>716</v>
      </c>
      <c r="C121" t="s">
        <v>717</v>
      </c>
      <c r="D121" t="s">
        <v>718</v>
      </c>
      <c r="E121" t="s">
        <v>719</v>
      </c>
      <c r="F121" s="14">
        <v>0</v>
      </c>
      <c r="G121" s="14">
        <v>125.66</v>
      </c>
      <c r="H121" s="14">
        <v>0</v>
      </c>
      <c r="I121" t="s">
        <v>720</v>
      </c>
      <c r="J121" s="14">
        <v>0</v>
      </c>
      <c r="K121" s="14">
        <v>125.66</v>
      </c>
      <c r="L121" s="14">
        <v>0</v>
      </c>
    </row>
    <row r="122" spans="1:12" ht="15">
      <c r="A122" t="s">
        <v>721</v>
      </c>
      <c r="B122" t="s">
        <v>722</v>
      </c>
      <c r="C122" t="s">
        <v>723</v>
      </c>
      <c r="D122" t="s">
        <v>724</v>
      </c>
      <c r="E122" t="s">
        <v>725</v>
      </c>
      <c r="F122" s="14">
        <v>235000</v>
      </c>
      <c r="G122" s="14">
        <v>225911.86</v>
      </c>
      <c r="H122" s="14">
        <v>0</v>
      </c>
      <c r="I122" t="s">
        <v>726</v>
      </c>
      <c r="J122" s="14">
        <v>150000</v>
      </c>
      <c r="K122" s="14">
        <v>143568.75</v>
      </c>
      <c r="L122" s="14">
        <v>0</v>
      </c>
    </row>
    <row r="123" spans="1:12" ht="15">
      <c r="A123" t="s">
        <v>727</v>
      </c>
      <c r="B123" t="s">
        <v>728</v>
      </c>
      <c r="C123" t="s">
        <v>729</v>
      </c>
      <c r="D123" t="s">
        <v>730</v>
      </c>
      <c r="E123" t="s">
        <v>731</v>
      </c>
      <c r="F123" s="14">
        <v>0</v>
      </c>
      <c r="G123" s="14">
        <v>0</v>
      </c>
      <c r="H123" s="14">
        <v>0</v>
      </c>
      <c r="I123" t="s">
        <v>732</v>
      </c>
      <c r="J123" s="14">
        <v>85000</v>
      </c>
      <c r="K123" s="14">
        <v>82343.11</v>
      </c>
      <c r="L123" s="14">
        <v>0</v>
      </c>
    </row>
    <row r="124" spans="1:12" ht="15">
      <c r="A124" t="s">
        <v>733</v>
      </c>
      <c r="B124" t="s">
        <v>734</v>
      </c>
      <c r="C124" t="s">
        <v>735</v>
      </c>
      <c r="D124" t="s">
        <v>736</v>
      </c>
      <c r="E124" t="s">
        <v>737</v>
      </c>
      <c r="F124" s="14">
        <v>620000</v>
      </c>
      <c r="G124" s="14">
        <v>612266.86</v>
      </c>
      <c r="H124" s="14">
        <v>0</v>
      </c>
      <c r="I124" t="s">
        <v>738</v>
      </c>
      <c r="J124" s="14">
        <v>0</v>
      </c>
      <c r="K124" s="14">
        <v>5954.65</v>
      </c>
      <c r="L124" s="14">
        <v>0</v>
      </c>
    </row>
    <row r="125" spans="1:12" ht="15">
      <c r="A125" t="s">
        <v>739</v>
      </c>
      <c r="B125" t="s">
        <v>740</v>
      </c>
      <c r="C125" t="s">
        <v>741</v>
      </c>
      <c r="D125" t="s">
        <v>742</v>
      </c>
      <c r="E125" t="s">
        <v>743</v>
      </c>
      <c r="F125" s="14">
        <v>0</v>
      </c>
      <c r="G125" s="14">
        <v>0</v>
      </c>
      <c r="H125" s="14">
        <v>0</v>
      </c>
      <c r="I125" t="s">
        <v>744</v>
      </c>
      <c r="J125" s="14">
        <v>520000</v>
      </c>
      <c r="K125" s="14">
        <v>557022.62</v>
      </c>
      <c r="L125" s="14">
        <v>0</v>
      </c>
    </row>
    <row r="126" spans="1:12" ht="15">
      <c r="A126" t="s">
        <v>745</v>
      </c>
      <c r="B126" t="s">
        <v>746</v>
      </c>
      <c r="C126" t="s">
        <v>747</v>
      </c>
      <c r="D126" t="s">
        <v>748</v>
      </c>
      <c r="E126" t="s">
        <v>749</v>
      </c>
      <c r="F126" s="14">
        <v>0</v>
      </c>
      <c r="G126" s="14">
        <v>0</v>
      </c>
      <c r="H126" s="14">
        <v>0</v>
      </c>
      <c r="I126" t="s">
        <v>750</v>
      </c>
      <c r="J126" s="14">
        <v>15000</v>
      </c>
      <c r="K126" s="14">
        <v>14812.5</v>
      </c>
      <c r="L126" s="14">
        <v>0</v>
      </c>
    </row>
    <row r="127" spans="1:12" ht="15">
      <c r="A127" t="s">
        <v>751</v>
      </c>
      <c r="B127" t="s">
        <v>752</v>
      </c>
      <c r="C127" t="s">
        <v>753</v>
      </c>
      <c r="D127" t="s">
        <v>754</v>
      </c>
      <c r="E127" t="s">
        <v>755</v>
      </c>
      <c r="F127" s="14">
        <v>0</v>
      </c>
      <c r="G127" s="14">
        <v>0</v>
      </c>
      <c r="H127" s="14">
        <v>0</v>
      </c>
      <c r="I127" t="s">
        <v>756</v>
      </c>
      <c r="J127" s="14">
        <v>45000</v>
      </c>
      <c r="K127" s="14">
        <v>0</v>
      </c>
      <c r="L127" s="14">
        <v>0</v>
      </c>
    </row>
    <row r="128" spans="1:12" ht="15">
      <c r="A128" t="s">
        <v>757</v>
      </c>
      <c r="B128" t="s">
        <v>758</v>
      </c>
      <c r="C128" t="s">
        <v>759</v>
      </c>
      <c r="D128" t="s">
        <v>760</v>
      </c>
      <c r="E128" t="s">
        <v>761</v>
      </c>
      <c r="F128" s="14">
        <v>0</v>
      </c>
      <c r="G128" s="14">
        <v>0</v>
      </c>
      <c r="H128" s="14">
        <v>0</v>
      </c>
      <c r="I128" t="s">
        <v>762</v>
      </c>
      <c r="J128" s="14">
        <v>40000</v>
      </c>
      <c r="K128" s="14">
        <v>34477.09</v>
      </c>
      <c r="L128" s="14">
        <v>0</v>
      </c>
    </row>
    <row r="129" spans="1:12" ht="15">
      <c r="A129" t="s">
        <v>763</v>
      </c>
      <c r="B129" t="s">
        <v>764</v>
      </c>
      <c r="C129" t="s">
        <v>765</v>
      </c>
      <c r="D129" t="s">
        <v>766</v>
      </c>
      <c r="E129" t="s">
        <v>767</v>
      </c>
      <c r="F129" s="14">
        <v>25000</v>
      </c>
      <c r="G129" s="14">
        <v>21295.89</v>
      </c>
      <c r="H129" s="14">
        <v>0</v>
      </c>
      <c r="I129" t="s">
        <v>768</v>
      </c>
      <c r="J129" s="14">
        <v>15000</v>
      </c>
      <c r="K129" s="14">
        <v>12154.63</v>
      </c>
      <c r="L129" s="14">
        <v>0</v>
      </c>
    </row>
    <row r="130" spans="1:12" ht="15">
      <c r="A130" t="s">
        <v>769</v>
      </c>
      <c r="B130" t="s">
        <v>770</v>
      </c>
      <c r="C130" t="s">
        <v>771</v>
      </c>
      <c r="D130" t="s">
        <v>772</v>
      </c>
      <c r="E130" t="s">
        <v>773</v>
      </c>
      <c r="F130" s="14">
        <v>0</v>
      </c>
      <c r="G130" s="14">
        <v>0</v>
      </c>
      <c r="H130" s="14">
        <v>0</v>
      </c>
      <c r="I130" t="s">
        <v>774</v>
      </c>
      <c r="J130" s="14">
        <v>10000</v>
      </c>
      <c r="K130" s="14">
        <v>9141.26</v>
      </c>
      <c r="L130" s="14">
        <v>0</v>
      </c>
    </row>
    <row r="131" spans="1:12" ht="15">
      <c r="A131" t="s">
        <v>775</v>
      </c>
      <c r="B131" t="s">
        <v>776</v>
      </c>
      <c r="C131" t="s">
        <v>777</v>
      </c>
      <c r="D131" t="s">
        <v>778</v>
      </c>
      <c r="E131" t="s">
        <v>779</v>
      </c>
      <c r="F131" s="14">
        <v>38000</v>
      </c>
      <c r="G131" s="14">
        <v>30927.32</v>
      </c>
      <c r="H131" s="14">
        <v>0</v>
      </c>
      <c r="I131" t="s">
        <v>780</v>
      </c>
      <c r="J131" s="14">
        <v>30000</v>
      </c>
      <c r="K131" s="14">
        <v>29466.88</v>
      </c>
      <c r="L131" s="14">
        <v>0</v>
      </c>
    </row>
    <row r="132" spans="1:12" ht="15">
      <c r="A132" t="s">
        <v>781</v>
      </c>
      <c r="B132" t="s">
        <v>782</v>
      </c>
      <c r="C132" t="s">
        <v>783</v>
      </c>
      <c r="D132" t="s">
        <v>784</v>
      </c>
      <c r="E132" t="s">
        <v>785</v>
      </c>
      <c r="F132" s="14">
        <v>0</v>
      </c>
      <c r="G132" s="14">
        <v>0</v>
      </c>
      <c r="H132" s="14">
        <v>0</v>
      </c>
      <c r="I132" t="s">
        <v>786</v>
      </c>
      <c r="J132" s="14">
        <v>8000</v>
      </c>
      <c r="K132" s="14">
        <v>1460.44</v>
      </c>
      <c r="L132" s="14">
        <v>0</v>
      </c>
    </row>
    <row r="133" spans="1:12" ht="15">
      <c r="A133" t="s">
        <v>787</v>
      </c>
      <c r="B133" t="s">
        <v>788</v>
      </c>
      <c r="C133" t="s">
        <v>789</v>
      </c>
      <c r="D133" t="s">
        <v>790</v>
      </c>
      <c r="E133" t="s">
        <v>791</v>
      </c>
      <c r="F133" s="14">
        <v>300000</v>
      </c>
      <c r="G133" s="14">
        <v>379950.03</v>
      </c>
      <c r="H133" s="14">
        <v>0</v>
      </c>
      <c r="I133" t="s">
        <v>792</v>
      </c>
      <c r="J133" s="14">
        <v>300000</v>
      </c>
      <c r="K133" s="14">
        <v>253844.97</v>
      </c>
      <c r="L133" s="14">
        <v>0</v>
      </c>
    </row>
    <row r="134" spans="1:12" ht="15">
      <c r="A134" t="s">
        <v>793</v>
      </c>
      <c r="B134" t="s">
        <v>794</v>
      </c>
      <c r="C134" t="s">
        <v>795</v>
      </c>
      <c r="D134" t="s">
        <v>796</v>
      </c>
      <c r="E134" t="s">
        <v>797</v>
      </c>
      <c r="F134" s="14">
        <v>0</v>
      </c>
      <c r="G134" s="14">
        <v>0</v>
      </c>
      <c r="H134" s="14">
        <v>0</v>
      </c>
      <c r="I134" t="s">
        <v>798</v>
      </c>
      <c r="J134" s="14">
        <v>0</v>
      </c>
      <c r="K134" s="14">
        <v>126105.06</v>
      </c>
      <c r="L134" s="14">
        <v>0</v>
      </c>
    </row>
    <row r="135" spans="1:12" ht="15">
      <c r="A135" t="s">
        <v>799</v>
      </c>
      <c r="B135" t="s">
        <v>800</v>
      </c>
      <c r="C135" t="s">
        <v>801</v>
      </c>
      <c r="D135" t="s">
        <v>802</v>
      </c>
      <c r="E135" t="s">
        <v>803</v>
      </c>
      <c r="F135" s="14">
        <v>60000</v>
      </c>
      <c r="G135" s="14">
        <v>53413.38</v>
      </c>
      <c r="H135" s="14">
        <v>0</v>
      </c>
      <c r="I135" t="s">
        <v>804</v>
      </c>
      <c r="J135" s="14">
        <v>60000</v>
      </c>
      <c r="K135" s="14">
        <v>53413.38</v>
      </c>
      <c r="L135" s="14">
        <v>0</v>
      </c>
    </row>
    <row r="136" spans="1:12" ht="15">
      <c r="A136" t="s">
        <v>805</v>
      </c>
      <c r="B136" t="s">
        <v>806</v>
      </c>
      <c r="C136" t="s">
        <v>807</v>
      </c>
      <c r="D136" t="s">
        <v>808</v>
      </c>
      <c r="E136" t="s">
        <v>809</v>
      </c>
      <c r="F136" s="14">
        <v>133000</v>
      </c>
      <c r="G136" s="14">
        <v>0</v>
      </c>
      <c r="H136" s="14">
        <v>0</v>
      </c>
      <c r="I136" t="s">
        <v>810</v>
      </c>
      <c r="J136" s="14">
        <v>125000</v>
      </c>
      <c r="K136" s="14">
        <v>0</v>
      </c>
      <c r="L136" s="14">
        <v>0</v>
      </c>
    </row>
    <row r="137" spans="1:12" ht="15">
      <c r="A137" t="s">
        <v>811</v>
      </c>
      <c r="B137" t="s">
        <v>812</v>
      </c>
      <c r="C137" t="s">
        <v>813</v>
      </c>
      <c r="D137" t="s">
        <v>814</v>
      </c>
      <c r="E137" t="s">
        <v>815</v>
      </c>
      <c r="F137" s="14">
        <v>0</v>
      </c>
      <c r="G137" s="14">
        <v>0</v>
      </c>
      <c r="H137" s="14">
        <v>0</v>
      </c>
      <c r="I137" t="s">
        <v>816</v>
      </c>
      <c r="J137" s="14">
        <v>8000</v>
      </c>
      <c r="K137" s="14">
        <v>0</v>
      </c>
      <c r="L137" s="14">
        <v>0</v>
      </c>
    </row>
    <row r="138" spans="1:12" ht="15">
      <c r="A138" t="s">
        <v>817</v>
      </c>
      <c r="B138" t="s">
        <v>818</v>
      </c>
      <c r="C138" t="s">
        <v>819</v>
      </c>
      <c r="D138" t="s">
        <v>820</v>
      </c>
      <c r="E138" t="s">
        <v>821</v>
      </c>
      <c r="F138" s="14">
        <v>18000</v>
      </c>
      <c r="G138" s="14">
        <v>17525</v>
      </c>
      <c r="H138" s="14">
        <v>0</v>
      </c>
      <c r="I138" t="s">
        <v>822</v>
      </c>
      <c r="J138" s="14">
        <v>18000</v>
      </c>
      <c r="K138" s="14">
        <v>17525</v>
      </c>
      <c r="L138" s="14">
        <v>0</v>
      </c>
    </row>
    <row r="139" spans="1:12" ht="15">
      <c r="A139" t="s">
        <v>823</v>
      </c>
      <c r="B139" t="s">
        <v>824</v>
      </c>
      <c r="C139" t="s">
        <v>825</v>
      </c>
      <c r="D139" t="s">
        <v>826</v>
      </c>
      <c r="E139" t="s">
        <v>827</v>
      </c>
      <c r="F139" s="14">
        <v>48900</v>
      </c>
      <c r="G139" s="14">
        <v>56426.73</v>
      </c>
      <c r="H139" s="14">
        <v>0</v>
      </c>
      <c r="I139" t="s">
        <v>828</v>
      </c>
      <c r="J139" s="14">
        <v>0</v>
      </c>
      <c r="K139" s="14">
        <v>9168.2</v>
      </c>
      <c r="L139" s="14">
        <v>0</v>
      </c>
    </row>
    <row r="140" spans="1:12" ht="15">
      <c r="A140" t="s">
        <v>829</v>
      </c>
      <c r="B140" t="s">
        <v>830</v>
      </c>
      <c r="C140" t="s">
        <v>831</v>
      </c>
      <c r="D140" t="s">
        <v>832</v>
      </c>
      <c r="E140" t="s">
        <v>833</v>
      </c>
      <c r="F140" s="14">
        <v>0</v>
      </c>
      <c r="G140" s="14">
        <v>0</v>
      </c>
      <c r="H140" s="14">
        <v>0</v>
      </c>
      <c r="I140" t="s">
        <v>834</v>
      </c>
      <c r="J140" s="14">
        <v>40000</v>
      </c>
      <c r="K140" s="14">
        <v>46838.53</v>
      </c>
      <c r="L140" s="14">
        <v>0</v>
      </c>
    </row>
    <row r="141" spans="1:12" ht="15">
      <c r="A141" t="s">
        <v>835</v>
      </c>
      <c r="B141" t="s">
        <v>836</v>
      </c>
      <c r="C141" t="s">
        <v>837</v>
      </c>
      <c r="D141" t="s">
        <v>838</v>
      </c>
      <c r="E141" t="s">
        <v>839</v>
      </c>
      <c r="F141" s="14">
        <v>0</v>
      </c>
      <c r="G141" s="14">
        <v>0</v>
      </c>
      <c r="H141" s="14">
        <v>0</v>
      </c>
      <c r="I141" t="s">
        <v>840</v>
      </c>
      <c r="J141" s="14">
        <v>4000</v>
      </c>
      <c r="K141" s="14">
        <v>0</v>
      </c>
      <c r="L141" s="14">
        <v>0</v>
      </c>
    </row>
    <row r="142" spans="1:12" ht="15">
      <c r="A142" t="s">
        <v>841</v>
      </c>
      <c r="B142" t="s">
        <v>842</v>
      </c>
      <c r="C142" t="s">
        <v>843</v>
      </c>
      <c r="D142" t="s">
        <v>844</v>
      </c>
      <c r="E142" t="s">
        <v>845</v>
      </c>
      <c r="F142" s="14">
        <v>0</v>
      </c>
      <c r="G142" s="14">
        <v>0</v>
      </c>
      <c r="H142" s="14">
        <v>0</v>
      </c>
      <c r="I142" t="s">
        <v>846</v>
      </c>
      <c r="J142" s="14">
        <v>4900</v>
      </c>
      <c r="K142" s="14">
        <v>420</v>
      </c>
      <c r="L142" s="14">
        <v>0</v>
      </c>
    </row>
    <row r="143" spans="1:12" ht="15">
      <c r="A143" t="s">
        <v>847</v>
      </c>
      <c r="B143" t="s">
        <v>848</v>
      </c>
      <c r="C143" t="s">
        <v>849</v>
      </c>
      <c r="D143" t="s">
        <v>850</v>
      </c>
      <c r="E143" t="s">
        <v>851</v>
      </c>
      <c r="F143" s="14">
        <v>0</v>
      </c>
      <c r="G143" s="14">
        <v>15000</v>
      </c>
      <c r="H143" s="14">
        <v>0</v>
      </c>
      <c r="I143" t="s">
        <v>852</v>
      </c>
      <c r="J143" s="14">
        <v>0</v>
      </c>
      <c r="K143" s="14">
        <v>2750</v>
      </c>
      <c r="L143" s="14">
        <v>0</v>
      </c>
    </row>
    <row r="144" spans="1:12" ht="15">
      <c r="A144" t="s">
        <v>853</v>
      </c>
      <c r="B144" t="s">
        <v>854</v>
      </c>
      <c r="C144" t="s">
        <v>855</v>
      </c>
      <c r="D144" t="s">
        <v>856</v>
      </c>
      <c r="E144" t="s">
        <v>857</v>
      </c>
      <c r="F144" s="14">
        <v>0</v>
      </c>
      <c r="G144" s="14">
        <v>0</v>
      </c>
      <c r="H144" s="14">
        <v>0</v>
      </c>
      <c r="I144" t="s">
        <v>858</v>
      </c>
      <c r="J144" s="14">
        <v>0</v>
      </c>
      <c r="K144" s="14">
        <v>12250</v>
      </c>
      <c r="L144" s="14">
        <v>0</v>
      </c>
    </row>
    <row r="145" spans="1:12" ht="15">
      <c r="A145" t="s">
        <v>859</v>
      </c>
      <c r="B145" t="s">
        <v>860</v>
      </c>
      <c r="C145" t="s">
        <v>861</v>
      </c>
      <c r="D145" t="s">
        <v>862</v>
      </c>
      <c r="E145" t="s">
        <v>863</v>
      </c>
      <c r="F145" s="14">
        <v>1435000</v>
      </c>
      <c r="G145" s="14">
        <v>1434365.27</v>
      </c>
      <c r="H145" s="14">
        <v>0</v>
      </c>
      <c r="I145" t="s">
        <v>864</v>
      </c>
      <c r="J145" s="14">
        <v>1435000</v>
      </c>
      <c r="K145" s="14">
        <v>1434365.27</v>
      </c>
      <c r="L145" s="14">
        <v>0</v>
      </c>
    </row>
    <row r="146" spans="1:12" ht="15">
      <c r="A146" t="s">
        <v>865</v>
      </c>
      <c r="B146" t="s">
        <v>866</v>
      </c>
      <c r="C146" t="s">
        <v>867</v>
      </c>
      <c r="D146" t="s">
        <v>868</v>
      </c>
      <c r="E146" t="s">
        <v>869</v>
      </c>
      <c r="F146" s="14">
        <v>223000</v>
      </c>
      <c r="G146" s="14">
        <v>222326.61</v>
      </c>
      <c r="H146" s="14">
        <v>0</v>
      </c>
      <c r="I146" t="s">
        <v>870</v>
      </c>
      <c r="J146" s="14">
        <v>223000</v>
      </c>
      <c r="K146" s="14">
        <v>222326.61</v>
      </c>
      <c r="L146" s="14">
        <v>0</v>
      </c>
    </row>
    <row r="147" spans="1:12" ht="15">
      <c r="A147" t="s">
        <v>871</v>
      </c>
      <c r="B147" t="s">
        <v>872</v>
      </c>
      <c r="C147" t="s">
        <v>873</v>
      </c>
      <c r="D147" t="s">
        <v>874</v>
      </c>
      <c r="E147" t="s">
        <v>875</v>
      </c>
      <c r="F147" s="14">
        <v>24000</v>
      </c>
      <c r="G147" s="14">
        <v>24384.16</v>
      </c>
      <c r="H147" s="14">
        <v>0</v>
      </c>
      <c r="I147" t="s">
        <v>876</v>
      </c>
      <c r="J147" s="14">
        <v>24000</v>
      </c>
      <c r="K147" s="14">
        <v>24384.16</v>
      </c>
      <c r="L147" s="14">
        <v>0</v>
      </c>
    </row>
    <row r="148" spans="1:12" ht="15">
      <c r="A148" t="s">
        <v>877</v>
      </c>
      <c r="B148" t="s">
        <v>878</v>
      </c>
      <c r="C148" t="s">
        <v>879</v>
      </c>
      <c r="D148" t="s">
        <v>880</v>
      </c>
      <c r="E148" t="s">
        <v>881</v>
      </c>
      <c r="F148" s="14">
        <v>26000</v>
      </c>
      <c r="G148" s="14">
        <v>32659.91</v>
      </c>
      <c r="H148" s="14">
        <v>0</v>
      </c>
      <c r="I148" t="s">
        <v>882</v>
      </c>
      <c r="J148" s="14">
        <v>26000</v>
      </c>
      <c r="K148" s="14">
        <v>32659.91</v>
      </c>
      <c r="L148" s="14">
        <v>0</v>
      </c>
    </row>
    <row r="149" spans="1:12" ht="15">
      <c r="A149" t="s">
        <v>883</v>
      </c>
      <c r="B149" t="s">
        <v>884</v>
      </c>
      <c r="C149" t="s">
        <v>885</v>
      </c>
      <c r="D149" t="s">
        <v>886</v>
      </c>
      <c r="E149" t="s">
        <v>887</v>
      </c>
      <c r="F149" s="14">
        <v>35000</v>
      </c>
      <c r="G149" s="14">
        <v>46247.5</v>
      </c>
      <c r="H149" s="14">
        <v>0</v>
      </c>
      <c r="I149" t="s">
        <v>888</v>
      </c>
      <c r="J149" s="14">
        <v>35000</v>
      </c>
      <c r="K149" s="14">
        <v>46247.5</v>
      </c>
      <c r="L149" s="14">
        <v>0</v>
      </c>
    </row>
    <row r="150" spans="1:12" ht="15">
      <c r="A150" t="s">
        <v>889</v>
      </c>
      <c r="B150" t="s">
        <v>890</v>
      </c>
      <c r="C150" t="s">
        <v>891</v>
      </c>
      <c r="D150" t="s">
        <v>892</v>
      </c>
      <c r="E150" t="s">
        <v>893</v>
      </c>
      <c r="F150" s="14">
        <v>82000</v>
      </c>
      <c r="G150" s="14">
        <v>82935.65</v>
      </c>
      <c r="H150" s="14">
        <v>0</v>
      </c>
      <c r="I150" t="s">
        <v>894</v>
      </c>
      <c r="J150" s="14">
        <v>82000</v>
      </c>
      <c r="K150" s="14">
        <v>82935.65</v>
      </c>
      <c r="L150" s="14">
        <v>0</v>
      </c>
    </row>
    <row r="151" spans="1:12" ht="15">
      <c r="A151" t="s">
        <v>895</v>
      </c>
      <c r="B151" t="s">
        <v>896</v>
      </c>
      <c r="C151" t="s">
        <v>897</v>
      </c>
      <c r="D151" t="s">
        <v>898</v>
      </c>
      <c r="E151" t="s">
        <v>899</v>
      </c>
      <c r="F151" s="14">
        <v>0</v>
      </c>
      <c r="G151" s="14">
        <v>642.83</v>
      </c>
      <c r="H151" s="14">
        <v>0</v>
      </c>
      <c r="I151" t="s">
        <v>900</v>
      </c>
      <c r="J151" s="14">
        <v>0</v>
      </c>
      <c r="K151" s="14">
        <v>642.83</v>
      </c>
      <c r="L151" s="14">
        <v>0</v>
      </c>
    </row>
    <row r="152" spans="1:12" ht="15">
      <c r="A152" t="s">
        <v>901</v>
      </c>
      <c r="B152" t="s">
        <v>902</v>
      </c>
      <c r="C152" t="s">
        <v>903</v>
      </c>
      <c r="D152" t="s">
        <v>904</v>
      </c>
      <c r="E152" t="s">
        <v>905</v>
      </c>
      <c r="F152" s="14">
        <v>354209</v>
      </c>
      <c r="G152" s="14">
        <v>397719.01</v>
      </c>
      <c r="H152" s="14">
        <v>0</v>
      </c>
      <c r="I152" t="s">
        <v>906</v>
      </c>
      <c r="J152" s="14">
        <v>354209</v>
      </c>
      <c r="K152" s="14">
        <v>397719.01</v>
      </c>
      <c r="L152" s="14">
        <v>0</v>
      </c>
    </row>
    <row r="153" spans="1:12" ht="15">
      <c r="A153" t="s">
        <v>907</v>
      </c>
      <c r="B153" t="s">
        <v>908</v>
      </c>
      <c r="C153" t="s">
        <v>909</v>
      </c>
      <c r="D153" t="s">
        <v>910</v>
      </c>
      <c r="E153" t="s">
        <v>911</v>
      </c>
      <c r="F153" s="14">
        <v>10000</v>
      </c>
      <c r="G153" s="14">
        <v>7325.63</v>
      </c>
      <c r="H153" s="14">
        <v>0</v>
      </c>
      <c r="I153" t="s">
        <v>912</v>
      </c>
      <c r="J153" s="14">
        <v>10000</v>
      </c>
      <c r="K153" s="14">
        <v>7325.63</v>
      </c>
      <c r="L153" s="14">
        <v>0</v>
      </c>
    </row>
    <row r="154" spans="1:12" ht="15">
      <c r="A154" t="s">
        <v>913</v>
      </c>
      <c r="B154" t="s">
        <v>914</v>
      </c>
      <c r="C154" t="s">
        <v>915</v>
      </c>
      <c r="D154" t="s">
        <v>916</v>
      </c>
      <c r="E154" t="s">
        <v>917</v>
      </c>
      <c r="F154" s="14">
        <v>6000</v>
      </c>
      <c r="G154" s="14">
        <v>4407.88</v>
      </c>
      <c r="H154" s="14">
        <v>0</v>
      </c>
      <c r="I154" t="s">
        <v>918</v>
      </c>
      <c r="J154" s="14">
        <v>6000</v>
      </c>
      <c r="K154" s="14">
        <v>4407.88</v>
      </c>
      <c r="L154" s="14">
        <v>0</v>
      </c>
    </row>
    <row r="155" spans="1:12" ht="15">
      <c r="A155" t="s">
        <v>919</v>
      </c>
      <c r="B155" t="s">
        <v>920</v>
      </c>
      <c r="C155" t="s">
        <v>921</v>
      </c>
      <c r="D155" t="s">
        <v>922</v>
      </c>
      <c r="E155" t="s">
        <v>923</v>
      </c>
      <c r="F155" s="14">
        <v>35000</v>
      </c>
      <c r="G155" s="14">
        <v>35198.48</v>
      </c>
      <c r="H155" s="14">
        <v>0</v>
      </c>
      <c r="I155" t="s">
        <v>924</v>
      </c>
      <c r="J155" s="14">
        <v>35000</v>
      </c>
      <c r="K155" s="14">
        <v>35198.48</v>
      </c>
      <c r="L155" s="14">
        <v>0</v>
      </c>
    </row>
    <row r="156" spans="1:12" ht="15">
      <c r="A156" t="s">
        <v>925</v>
      </c>
      <c r="B156" t="s">
        <v>926</v>
      </c>
      <c r="C156" t="s">
        <v>927</v>
      </c>
      <c r="D156" t="s">
        <v>928</v>
      </c>
      <c r="E156" t="s">
        <v>929</v>
      </c>
      <c r="F156" s="14">
        <v>75000</v>
      </c>
      <c r="G156" s="14">
        <v>18755.01</v>
      </c>
      <c r="H156" s="14">
        <v>0</v>
      </c>
      <c r="I156" t="s">
        <v>930</v>
      </c>
      <c r="J156" s="14">
        <v>75000</v>
      </c>
      <c r="K156" s="14">
        <v>18755.01</v>
      </c>
      <c r="L156" s="14">
        <v>0</v>
      </c>
    </row>
    <row r="157" spans="1:12" ht="15">
      <c r="A157" t="s">
        <v>931</v>
      </c>
      <c r="B157" t="s">
        <v>932</v>
      </c>
      <c r="C157" t="s">
        <v>933</v>
      </c>
      <c r="D157" t="s">
        <v>934</v>
      </c>
      <c r="E157" t="s">
        <v>935</v>
      </c>
      <c r="F157" s="14">
        <v>60000</v>
      </c>
      <c r="G157" s="14">
        <v>75251.87</v>
      </c>
      <c r="H157" s="14">
        <v>0</v>
      </c>
      <c r="I157" t="s">
        <v>936</v>
      </c>
      <c r="J157" s="14">
        <v>60000</v>
      </c>
      <c r="K157" s="14">
        <v>75251.87</v>
      </c>
      <c r="L157" s="14">
        <v>0</v>
      </c>
    </row>
    <row r="158" spans="1:12" ht="15">
      <c r="A158" t="s">
        <v>937</v>
      </c>
      <c r="B158" t="s">
        <v>938</v>
      </c>
      <c r="C158" t="s">
        <v>939</v>
      </c>
      <c r="D158" t="s">
        <v>940</v>
      </c>
      <c r="E158" t="s">
        <v>941</v>
      </c>
      <c r="F158" s="14">
        <v>119791</v>
      </c>
      <c r="G158" s="14">
        <v>183354.2</v>
      </c>
      <c r="H158" s="14">
        <v>0</v>
      </c>
      <c r="I158" t="s">
        <v>942</v>
      </c>
      <c r="J158" s="14">
        <v>119791</v>
      </c>
      <c r="K158" s="14">
        <v>183354.2</v>
      </c>
      <c r="L158" s="14">
        <v>0</v>
      </c>
    </row>
    <row r="159" spans="1:12" ht="15">
      <c r="A159" t="s">
        <v>943</v>
      </c>
      <c r="B159" t="s">
        <v>944</v>
      </c>
      <c r="C159" t="s">
        <v>945</v>
      </c>
      <c r="D159" t="s">
        <v>946</v>
      </c>
      <c r="E159" t="s">
        <v>947</v>
      </c>
      <c r="F159" s="14">
        <v>45000</v>
      </c>
      <c r="G159" s="14">
        <v>52119.5</v>
      </c>
      <c r="H159" s="14">
        <v>0</v>
      </c>
      <c r="I159" t="s">
        <v>948</v>
      </c>
      <c r="J159" s="14">
        <v>45000</v>
      </c>
      <c r="K159" s="14">
        <v>52119.5</v>
      </c>
      <c r="L159" s="14">
        <v>0</v>
      </c>
    </row>
    <row r="160" spans="1:12" ht="15">
      <c r="A160" t="s">
        <v>949</v>
      </c>
      <c r="B160" t="s">
        <v>950</v>
      </c>
      <c r="C160" t="s">
        <v>951</v>
      </c>
      <c r="D160" t="s">
        <v>952</v>
      </c>
      <c r="E160" t="s">
        <v>953</v>
      </c>
      <c r="F160" s="14">
        <v>500000</v>
      </c>
      <c r="G160" s="14">
        <v>504470.13</v>
      </c>
      <c r="H160" s="14">
        <v>0</v>
      </c>
      <c r="I160" t="s">
        <v>954</v>
      </c>
      <c r="J160" s="14">
        <v>500000</v>
      </c>
      <c r="K160" s="14">
        <v>504470.13</v>
      </c>
      <c r="L160" s="14">
        <v>0</v>
      </c>
    </row>
    <row r="161" spans="1:12" ht="15">
      <c r="A161" t="s">
        <v>955</v>
      </c>
      <c r="B161" t="s">
        <v>956</v>
      </c>
      <c r="C161" t="s">
        <v>957</v>
      </c>
      <c r="D161" t="s">
        <v>958</v>
      </c>
      <c r="E161" t="s">
        <v>959</v>
      </c>
      <c r="F161" s="14">
        <v>70000</v>
      </c>
      <c r="G161" s="14">
        <v>70204.59</v>
      </c>
      <c r="H161" s="14">
        <v>0</v>
      </c>
      <c r="I161" t="s">
        <v>960</v>
      </c>
      <c r="J161" s="14">
        <v>70000</v>
      </c>
      <c r="K161" s="14">
        <v>70204.59</v>
      </c>
      <c r="L161" s="14">
        <v>0</v>
      </c>
    </row>
    <row r="162" spans="1:12" ht="15">
      <c r="A162" t="s">
        <v>961</v>
      </c>
      <c r="B162" t="s">
        <v>962</v>
      </c>
      <c r="C162" t="s">
        <v>963</v>
      </c>
      <c r="D162" t="s">
        <v>964</v>
      </c>
      <c r="E162" t="s">
        <v>965</v>
      </c>
      <c r="F162" s="14">
        <v>0</v>
      </c>
      <c r="G162" s="14">
        <v>450</v>
      </c>
      <c r="H162" s="14">
        <v>0</v>
      </c>
      <c r="I162" t="s">
        <v>966</v>
      </c>
      <c r="J162" s="14">
        <v>0</v>
      </c>
      <c r="K162" s="14">
        <v>450</v>
      </c>
      <c r="L162" s="14">
        <v>0</v>
      </c>
    </row>
    <row r="163" spans="1:12" ht="15">
      <c r="A163" t="s">
        <v>967</v>
      </c>
      <c r="B163" t="s">
        <v>968</v>
      </c>
      <c r="C163" t="s">
        <v>969</v>
      </c>
      <c r="D163" t="s">
        <v>970</v>
      </c>
      <c r="E163" t="s">
        <v>971</v>
      </c>
      <c r="F163" s="14">
        <v>120000</v>
      </c>
      <c r="G163" s="14">
        <v>92747</v>
      </c>
      <c r="H163" s="14">
        <v>0</v>
      </c>
      <c r="I163" t="s">
        <v>972</v>
      </c>
      <c r="J163" s="14">
        <v>120000</v>
      </c>
      <c r="K163" s="14">
        <v>92747</v>
      </c>
      <c r="L163" s="14">
        <v>0</v>
      </c>
    </row>
    <row r="164" spans="1:12" ht="15">
      <c r="A164" t="s">
        <v>973</v>
      </c>
      <c r="B164" t="s">
        <v>974</v>
      </c>
      <c r="C164" t="s">
        <v>975</v>
      </c>
      <c r="D164" t="s">
        <v>976</v>
      </c>
      <c r="E164" t="s">
        <v>977</v>
      </c>
      <c r="F164" s="14">
        <v>40000</v>
      </c>
      <c r="G164" s="14">
        <v>0</v>
      </c>
      <c r="H164" s="14">
        <v>0</v>
      </c>
      <c r="I164" t="s">
        <v>978</v>
      </c>
      <c r="J164" s="14">
        <v>40000</v>
      </c>
      <c r="K164" s="14">
        <v>0</v>
      </c>
      <c r="L164" s="14">
        <v>0</v>
      </c>
    </row>
    <row r="165" spans="1:12" ht="15">
      <c r="A165" t="s">
        <v>979</v>
      </c>
      <c r="B165" t="s">
        <v>980</v>
      </c>
      <c r="C165" t="s">
        <v>981</v>
      </c>
      <c r="D165" t="s">
        <v>982</v>
      </c>
      <c r="E165" t="s">
        <v>983</v>
      </c>
      <c r="F165" s="14">
        <v>20000</v>
      </c>
      <c r="G165" s="14">
        <v>9756.5</v>
      </c>
      <c r="H165" s="14">
        <v>0</v>
      </c>
      <c r="I165" t="s">
        <v>984</v>
      </c>
      <c r="J165" s="14">
        <v>20000</v>
      </c>
      <c r="K165" s="14">
        <v>9756.5</v>
      </c>
      <c r="L165" s="14">
        <v>0</v>
      </c>
    </row>
    <row r="166" spans="1:12" ht="15">
      <c r="A166" t="s">
        <v>985</v>
      </c>
      <c r="B166" t="s">
        <v>986</v>
      </c>
      <c r="C166" t="s">
        <v>987</v>
      </c>
      <c r="D166" t="s">
        <v>988</v>
      </c>
      <c r="E166" t="s">
        <v>989</v>
      </c>
      <c r="F166" s="14">
        <v>0</v>
      </c>
      <c r="G166" s="14">
        <v>362.5</v>
      </c>
      <c r="H166" s="14">
        <v>0</v>
      </c>
      <c r="I166" t="s">
        <v>990</v>
      </c>
      <c r="J166" s="14">
        <v>0</v>
      </c>
      <c r="K166" s="14">
        <v>362.5</v>
      </c>
      <c r="L166" s="14">
        <v>0</v>
      </c>
    </row>
    <row r="167" spans="1:12" ht="15">
      <c r="A167" t="s">
        <v>991</v>
      </c>
      <c r="B167" t="s">
        <v>992</v>
      </c>
      <c r="C167" t="s">
        <v>993</v>
      </c>
      <c r="D167" t="s">
        <v>994</v>
      </c>
      <c r="E167" t="s">
        <v>995</v>
      </c>
      <c r="F167" s="14">
        <v>100000</v>
      </c>
      <c r="G167" s="14">
        <v>97993.5</v>
      </c>
      <c r="H167" s="14">
        <v>0</v>
      </c>
      <c r="I167" t="s">
        <v>996</v>
      </c>
      <c r="J167" s="14">
        <v>100000</v>
      </c>
      <c r="K167" s="14">
        <v>97993.5</v>
      </c>
      <c r="L167" s="14">
        <v>0</v>
      </c>
    </row>
    <row r="168" spans="1:12" ht="15">
      <c r="A168" t="s">
        <v>997</v>
      </c>
      <c r="B168" t="s">
        <v>998</v>
      </c>
      <c r="C168" t="s">
        <v>999</v>
      </c>
      <c r="D168" t="s">
        <v>1000</v>
      </c>
      <c r="E168" t="s">
        <v>1001</v>
      </c>
      <c r="F168" s="14">
        <v>20000</v>
      </c>
      <c r="G168" s="14">
        <v>16903.27</v>
      </c>
      <c r="H168" s="14">
        <v>0</v>
      </c>
      <c r="I168" t="s">
        <v>1002</v>
      </c>
      <c r="J168" s="14">
        <v>20000</v>
      </c>
      <c r="K168" s="14">
        <v>16903.27</v>
      </c>
      <c r="L168" s="14">
        <v>0</v>
      </c>
    </row>
    <row r="169" spans="1:12" ht="15">
      <c r="A169" t="s">
        <v>1003</v>
      </c>
      <c r="B169" t="s">
        <v>1004</v>
      </c>
      <c r="C169" t="s">
        <v>1005</v>
      </c>
      <c r="D169" t="s">
        <v>1006</v>
      </c>
      <c r="E169" t="s">
        <v>1007</v>
      </c>
      <c r="F169" s="14">
        <v>0</v>
      </c>
      <c r="G169" s="14">
        <v>137.27</v>
      </c>
      <c r="H169" s="14">
        <v>0</v>
      </c>
      <c r="I169" t="s">
        <v>1008</v>
      </c>
      <c r="J169" s="14">
        <v>0</v>
      </c>
      <c r="K169" s="14">
        <v>137.27</v>
      </c>
      <c r="L169" s="14">
        <v>0</v>
      </c>
    </row>
    <row r="170" spans="1:12" ht="15">
      <c r="A170" t="s">
        <v>1009</v>
      </c>
      <c r="B170" t="s">
        <v>1010</v>
      </c>
      <c r="C170" t="s">
        <v>1011</v>
      </c>
      <c r="D170" t="s">
        <v>1012</v>
      </c>
      <c r="E170" t="s">
        <v>1013</v>
      </c>
      <c r="F170" s="14">
        <v>60342</v>
      </c>
      <c r="G170" s="14">
        <v>69747.48</v>
      </c>
      <c r="H170" s="14">
        <v>0</v>
      </c>
      <c r="I170" t="s">
        <v>1014</v>
      </c>
      <c r="J170" s="14">
        <v>0</v>
      </c>
      <c r="K170" s="14">
        <v>0</v>
      </c>
      <c r="L170" s="14">
        <v>0</v>
      </c>
    </row>
    <row r="171" spans="1:12" ht="15">
      <c r="A171" t="s">
        <v>1015</v>
      </c>
      <c r="B171" t="s">
        <v>1016</v>
      </c>
      <c r="C171" t="s">
        <v>1017</v>
      </c>
      <c r="D171" t="s">
        <v>1018</v>
      </c>
      <c r="E171" t="s">
        <v>1019</v>
      </c>
      <c r="F171" s="14">
        <v>0</v>
      </c>
      <c r="G171" s="14">
        <v>0</v>
      </c>
      <c r="H171" s="14">
        <v>0</v>
      </c>
      <c r="I171" t="s">
        <v>1020</v>
      </c>
      <c r="J171" s="14">
        <v>42000</v>
      </c>
      <c r="K171" s="14">
        <v>41748.84</v>
      </c>
      <c r="L171" s="14">
        <v>0</v>
      </c>
    </row>
    <row r="172" spans="1:12" ht="15">
      <c r="A172" t="s">
        <v>1021</v>
      </c>
      <c r="B172" t="s">
        <v>1022</v>
      </c>
      <c r="C172" t="s">
        <v>1023</v>
      </c>
      <c r="D172" t="s">
        <v>1024</v>
      </c>
      <c r="E172" t="s">
        <v>1025</v>
      </c>
      <c r="F172" s="14">
        <v>0</v>
      </c>
      <c r="G172" s="14">
        <v>0</v>
      </c>
      <c r="H172" s="14">
        <v>0</v>
      </c>
      <c r="I172" t="s">
        <v>1026</v>
      </c>
      <c r="J172" s="14">
        <v>18342</v>
      </c>
      <c r="K172" s="14">
        <v>27998.64</v>
      </c>
      <c r="L172" s="14">
        <v>0</v>
      </c>
    </row>
    <row r="173" spans="1:12" ht="15">
      <c r="A173" t="s">
        <v>1027</v>
      </c>
      <c r="B173" t="s">
        <v>1028</v>
      </c>
      <c r="C173" t="s">
        <v>1029</v>
      </c>
      <c r="D173" t="s">
        <v>1030</v>
      </c>
      <c r="E173" t="s">
        <v>1031</v>
      </c>
      <c r="F173" s="14">
        <v>19359</v>
      </c>
      <c r="G173" s="14">
        <v>22492.11</v>
      </c>
      <c r="H173" s="14">
        <v>0</v>
      </c>
      <c r="I173" t="s">
        <v>1032</v>
      </c>
      <c r="J173" s="14">
        <v>4000</v>
      </c>
      <c r="K173" s="14">
        <v>3000</v>
      </c>
      <c r="L173" s="14">
        <v>0</v>
      </c>
    </row>
    <row r="174" spans="1:12" ht="15">
      <c r="A174" t="s">
        <v>1033</v>
      </c>
      <c r="B174" t="s">
        <v>1034</v>
      </c>
      <c r="C174" t="s">
        <v>1035</v>
      </c>
      <c r="D174" t="s">
        <v>1036</v>
      </c>
      <c r="E174" t="s">
        <v>1037</v>
      </c>
      <c r="F174" s="14">
        <v>0</v>
      </c>
      <c r="G174" s="14">
        <v>0</v>
      </c>
      <c r="H174" s="14">
        <v>0</v>
      </c>
      <c r="I174" t="s">
        <v>1038</v>
      </c>
      <c r="J174" s="14">
        <v>15359</v>
      </c>
      <c r="K174" s="14">
        <v>19492.11</v>
      </c>
      <c r="L174" s="14">
        <v>0</v>
      </c>
    </row>
    <row r="175" spans="1:12" ht="15">
      <c r="A175" t="s">
        <v>1039</v>
      </c>
      <c r="B175" t="s">
        <v>1040</v>
      </c>
      <c r="C175" t="s">
        <v>1041</v>
      </c>
      <c r="D175" t="s">
        <v>1042</v>
      </c>
      <c r="E175" t="s">
        <v>1043</v>
      </c>
      <c r="F175" s="14">
        <v>2403</v>
      </c>
      <c r="G175" s="14">
        <v>2116.54</v>
      </c>
      <c r="H175" s="14">
        <v>0</v>
      </c>
      <c r="I175" t="s">
        <v>1044</v>
      </c>
      <c r="J175" s="14">
        <v>403</v>
      </c>
      <c r="K175" s="14">
        <v>403.86</v>
      </c>
      <c r="L175" s="14">
        <v>0</v>
      </c>
    </row>
    <row r="176" spans="1:12" ht="15">
      <c r="A176" t="s">
        <v>1045</v>
      </c>
      <c r="B176" t="s">
        <v>1046</v>
      </c>
      <c r="C176" t="s">
        <v>1047</v>
      </c>
      <c r="D176" t="s">
        <v>1048</v>
      </c>
      <c r="E176" t="s">
        <v>1049</v>
      </c>
      <c r="F176" s="14">
        <v>0</v>
      </c>
      <c r="G176" s="14">
        <v>0</v>
      </c>
      <c r="H176" s="14">
        <v>0</v>
      </c>
      <c r="I176" t="s">
        <v>1050</v>
      </c>
      <c r="J176" s="14">
        <v>2000</v>
      </c>
      <c r="K176" s="14">
        <v>1712.68</v>
      </c>
      <c r="L176" s="14">
        <v>0</v>
      </c>
    </row>
    <row r="177" spans="1:12" ht="15">
      <c r="A177" t="s">
        <v>1051</v>
      </c>
      <c r="B177" t="s">
        <v>1052</v>
      </c>
      <c r="C177" t="s">
        <v>1053</v>
      </c>
      <c r="D177" t="s">
        <v>1054</v>
      </c>
      <c r="E177" t="s">
        <v>1055</v>
      </c>
      <c r="F177" s="14">
        <v>0</v>
      </c>
      <c r="G177" s="14">
        <v>18750</v>
      </c>
      <c r="H177" s="14">
        <v>0</v>
      </c>
      <c r="I177" t="s">
        <v>1056</v>
      </c>
      <c r="J177" s="14">
        <v>0</v>
      </c>
      <c r="K177" s="14">
        <v>18750</v>
      </c>
      <c r="L177" s="14">
        <v>0</v>
      </c>
    </row>
    <row r="178" spans="1:12" ht="15">
      <c r="A178" t="s">
        <v>1057</v>
      </c>
      <c r="B178" t="s">
        <v>1058</v>
      </c>
      <c r="C178" t="s">
        <v>1059</v>
      </c>
      <c r="D178" t="s">
        <v>1060</v>
      </c>
      <c r="E178" t="s">
        <v>1061</v>
      </c>
      <c r="F178" s="14">
        <v>2548</v>
      </c>
      <c r="G178" s="14">
        <v>2548</v>
      </c>
      <c r="H178" s="14">
        <v>0</v>
      </c>
      <c r="I178" t="s">
        <v>1062</v>
      </c>
      <c r="J178" s="14">
        <v>2548</v>
      </c>
      <c r="K178" s="14">
        <v>2548</v>
      </c>
      <c r="L178" s="14">
        <v>0</v>
      </c>
    </row>
    <row r="179" spans="1:12" ht="15">
      <c r="A179" t="s">
        <v>1063</v>
      </c>
      <c r="B179" t="s">
        <v>1064</v>
      </c>
      <c r="C179" t="s">
        <v>1065</v>
      </c>
      <c r="D179" t="s">
        <v>1066</v>
      </c>
      <c r="E179" t="s">
        <v>1067</v>
      </c>
      <c r="F179" s="14">
        <v>20476</v>
      </c>
      <c r="G179" s="14">
        <v>23564.49</v>
      </c>
      <c r="H179" s="14">
        <v>0</v>
      </c>
      <c r="I179" t="s">
        <v>1068</v>
      </c>
      <c r="J179" s="14">
        <v>7476</v>
      </c>
      <c r="K179" s="14">
        <v>10686.68</v>
      </c>
      <c r="L179" s="14">
        <v>0</v>
      </c>
    </row>
    <row r="180" spans="1:12" ht="15">
      <c r="A180" t="s">
        <v>1069</v>
      </c>
      <c r="B180" t="s">
        <v>1070</v>
      </c>
      <c r="C180" t="s">
        <v>1071</v>
      </c>
      <c r="D180" t="s">
        <v>1072</v>
      </c>
      <c r="E180" t="s">
        <v>1073</v>
      </c>
      <c r="F180" s="14">
        <v>0</v>
      </c>
      <c r="G180" s="14">
        <v>0</v>
      </c>
      <c r="H180" s="14">
        <v>0</v>
      </c>
      <c r="I180" t="s">
        <v>1074</v>
      </c>
      <c r="J180" s="14">
        <v>10000</v>
      </c>
      <c r="K180" s="14">
        <v>10000</v>
      </c>
      <c r="L180" s="14">
        <v>0</v>
      </c>
    </row>
    <row r="181" spans="1:12" ht="15">
      <c r="A181" t="s">
        <v>1075</v>
      </c>
      <c r="B181" t="s">
        <v>1076</v>
      </c>
      <c r="C181" t="s">
        <v>1077</v>
      </c>
      <c r="D181" t="s">
        <v>1078</v>
      </c>
      <c r="E181" t="s">
        <v>1079</v>
      </c>
      <c r="F181" s="14">
        <v>0</v>
      </c>
      <c r="G181" s="14">
        <v>0</v>
      </c>
      <c r="H181" s="14">
        <v>0</v>
      </c>
      <c r="I181" t="s">
        <v>1080</v>
      </c>
      <c r="J181" s="14">
        <v>3000</v>
      </c>
      <c r="K181" s="14">
        <v>2877.81</v>
      </c>
      <c r="L181" s="14">
        <v>0</v>
      </c>
    </row>
    <row r="182" spans="1:12" ht="15">
      <c r="A182" t="s">
        <v>1081</v>
      </c>
      <c r="B182" t="s">
        <v>1082</v>
      </c>
      <c r="C182" t="s">
        <v>1083</v>
      </c>
      <c r="D182" t="s">
        <v>1084</v>
      </c>
      <c r="E182" t="s">
        <v>1085</v>
      </c>
      <c r="F182" s="14">
        <v>28412</v>
      </c>
      <c r="G182" s="14">
        <v>9412.5</v>
      </c>
      <c r="H182" s="14">
        <v>0</v>
      </c>
      <c r="I182" t="s">
        <v>1086</v>
      </c>
      <c r="J182" s="14">
        <v>9412</v>
      </c>
      <c r="K182" s="14">
        <v>9412.5</v>
      </c>
      <c r="L182" s="14">
        <v>0</v>
      </c>
    </row>
    <row r="183" spans="1:12" ht="15">
      <c r="A183" t="s">
        <v>1087</v>
      </c>
      <c r="B183" t="s">
        <v>1088</v>
      </c>
      <c r="C183" t="s">
        <v>1089</v>
      </c>
      <c r="D183" t="s">
        <v>1090</v>
      </c>
      <c r="E183" t="s">
        <v>1091</v>
      </c>
      <c r="F183" s="14">
        <v>0</v>
      </c>
      <c r="G183" s="14">
        <v>0</v>
      </c>
      <c r="H183" s="14">
        <v>0</v>
      </c>
      <c r="I183" t="s">
        <v>1092</v>
      </c>
      <c r="J183" s="14">
        <v>19000</v>
      </c>
      <c r="K183" s="14">
        <v>0</v>
      </c>
      <c r="L183" s="14">
        <v>0</v>
      </c>
    </row>
    <row r="184" spans="1:12" ht="15">
      <c r="A184" t="s">
        <v>1093</v>
      </c>
      <c r="B184" t="s">
        <v>1094</v>
      </c>
      <c r="C184" t="s">
        <v>1095</v>
      </c>
      <c r="D184" t="s">
        <v>1096</v>
      </c>
      <c r="E184" t="s">
        <v>1097</v>
      </c>
      <c r="F184" s="14">
        <v>0</v>
      </c>
      <c r="G184" s="14">
        <v>190</v>
      </c>
      <c r="H184" s="14">
        <v>0</v>
      </c>
      <c r="I184" t="s">
        <v>1098</v>
      </c>
      <c r="J184" s="14">
        <v>0</v>
      </c>
      <c r="K184" s="14">
        <v>190</v>
      </c>
      <c r="L184" s="14">
        <v>0</v>
      </c>
    </row>
    <row r="185" spans="1:12" ht="15">
      <c r="A185" t="s">
        <v>1099</v>
      </c>
      <c r="B185" t="s">
        <v>1100</v>
      </c>
      <c r="C185" t="s">
        <v>1101</v>
      </c>
      <c r="D185" t="s">
        <v>1102</v>
      </c>
      <c r="E185" t="s">
        <v>1103</v>
      </c>
      <c r="F185" s="14">
        <v>1500</v>
      </c>
      <c r="G185" s="14">
        <v>255</v>
      </c>
      <c r="H185" s="14">
        <v>0</v>
      </c>
      <c r="I185" t="s">
        <v>1104</v>
      </c>
      <c r="J185" s="14">
        <v>1500</v>
      </c>
      <c r="K185" s="14">
        <v>255</v>
      </c>
      <c r="L185" s="14">
        <v>0</v>
      </c>
    </row>
    <row r="186" spans="1:12" ht="15">
      <c r="A186" t="s">
        <v>1105</v>
      </c>
      <c r="B186" t="s">
        <v>1106</v>
      </c>
      <c r="C186" t="s">
        <v>1107</v>
      </c>
      <c r="D186" t="s">
        <v>1108</v>
      </c>
      <c r="E186" t="s">
        <v>1109</v>
      </c>
      <c r="F186" s="14">
        <v>1000</v>
      </c>
      <c r="G186" s="14">
        <v>347.54</v>
      </c>
      <c r="H186" s="14">
        <v>0</v>
      </c>
      <c r="I186" t="s">
        <v>1110</v>
      </c>
      <c r="J186" s="14">
        <v>1000</v>
      </c>
      <c r="K186" s="14">
        <v>347.54</v>
      </c>
      <c r="L186" s="14">
        <v>0</v>
      </c>
    </row>
    <row r="187" spans="1:12" ht="15">
      <c r="A187" t="s">
        <v>1111</v>
      </c>
      <c r="B187" t="s">
        <v>1112</v>
      </c>
      <c r="C187" t="s">
        <v>1113</v>
      </c>
      <c r="D187" t="s">
        <v>1114</v>
      </c>
      <c r="E187" t="s">
        <v>1115</v>
      </c>
      <c r="F187" s="14">
        <v>130</v>
      </c>
      <c r="G187" s="14">
        <v>130</v>
      </c>
      <c r="H187" s="14">
        <v>0</v>
      </c>
      <c r="I187" t="s">
        <v>1116</v>
      </c>
      <c r="J187" s="14">
        <v>130</v>
      </c>
      <c r="K187" s="14">
        <v>130</v>
      </c>
      <c r="L187" s="14">
        <v>0</v>
      </c>
    </row>
    <row r="188" spans="1:12" ht="15">
      <c r="A188" t="s">
        <v>1117</v>
      </c>
      <c r="B188" t="s">
        <v>1118</v>
      </c>
      <c r="C188" t="s">
        <v>1119</v>
      </c>
      <c r="D188" t="s">
        <v>1120</v>
      </c>
      <c r="E188" t="s">
        <v>1121</v>
      </c>
      <c r="F188" s="14">
        <v>0</v>
      </c>
      <c r="G188" s="14">
        <v>4.15</v>
      </c>
      <c r="H188" s="14">
        <v>0</v>
      </c>
      <c r="I188" t="s">
        <v>1122</v>
      </c>
      <c r="J188" s="14">
        <v>0</v>
      </c>
      <c r="K188" s="14">
        <v>4.15</v>
      </c>
      <c r="L188" s="14">
        <v>0</v>
      </c>
    </row>
    <row r="189" spans="1:12" ht="15">
      <c r="A189" t="s">
        <v>1123</v>
      </c>
      <c r="B189" t="s">
        <v>1124</v>
      </c>
      <c r="C189" t="s">
        <v>1125</v>
      </c>
      <c r="D189" t="s">
        <v>1126</v>
      </c>
      <c r="E189" t="s">
        <v>1127</v>
      </c>
      <c r="F189" s="14">
        <v>62121</v>
      </c>
      <c r="G189" s="14">
        <v>118316.91</v>
      </c>
      <c r="H189" s="14">
        <v>0</v>
      </c>
      <c r="I189" t="s">
        <v>1128</v>
      </c>
      <c r="J189" s="14">
        <v>37121</v>
      </c>
      <c r="K189" s="14">
        <v>79486.16</v>
      </c>
      <c r="L189" s="14">
        <v>0</v>
      </c>
    </row>
    <row r="190" spans="1:12" ht="15">
      <c r="A190" t="s">
        <v>1129</v>
      </c>
      <c r="B190" t="s">
        <v>1130</v>
      </c>
      <c r="C190" t="s">
        <v>1131</v>
      </c>
      <c r="D190" t="s">
        <v>1132</v>
      </c>
      <c r="E190" t="s">
        <v>1133</v>
      </c>
      <c r="F190" s="14">
        <v>0</v>
      </c>
      <c r="G190" s="14">
        <v>0</v>
      </c>
      <c r="H190" s="14">
        <v>0</v>
      </c>
      <c r="I190" t="s">
        <v>1134</v>
      </c>
      <c r="J190" s="14">
        <v>25000</v>
      </c>
      <c r="K190" s="14">
        <v>38830.75</v>
      </c>
      <c r="L190" s="14">
        <v>0</v>
      </c>
    </row>
    <row r="191" spans="1:12" ht="15">
      <c r="A191" t="s">
        <v>1135</v>
      </c>
      <c r="B191" t="s">
        <v>1136</v>
      </c>
      <c r="C191" t="s">
        <v>1137</v>
      </c>
      <c r="D191" t="s">
        <v>1138</v>
      </c>
      <c r="E191" t="s">
        <v>1139</v>
      </c>
      <c r="F191" s="14">
        <v>89209</v>
      </c>
      <c r="G191" s="14">
        <v>0</v>
      </c>
      <c r="H191" s="14">
        <v>0</v>
      </c>
      <c r="I191" t="s">
        <v>1140</v>
      </c>
      <c r="J191" s="14">
        <v>89209</v>
      </c>
      <c r="K191" s="14">
        <v>0</v>
      </c>
      <c r="L191" s="14">
        <v>0</v>
      </c>
    </row>
    <row r="192" spans="1:12" ht="15">
      <c r="A192" t="s">
        <v>1141</v>
      </c>
      <c r="B192" t="s">
        <v>1142</v>
      </c>
      <c r="C192" t="s">
        <v>1143</v>
      </c>
      <c r="D192" t="s">
        <v>1144</v>
      </c>
      <c r="E192" t="s">
        <v>1145</v>
      </c>
      <c r="F192" s="14">
        <v>1500</v>
      </c>
      <c r="G192" s="14">
        <v>0</v>
      </c>
      <c r="H192" s="14">
        <v>0</v>
      </c>
      <c r="I192" t="s">
        <v>1146</v>
      </c>
      <c r="J192" s="14">
        <v>1500</v>
      </c>
      <c r="K192" s="14">
        <v>0</v>
      </c>
      <c r="L192" s="14">
        <v>0</v>
      </c>
    </row>
    <row r="193" spans="1:12" ht="15">
      <c r="A193" t="s">
        <v>1147</v>
      </c>
      <c r="B193" t="s">
        <v>1148</v>
      </c>
      <c r="C193" t="s">
        <v>1149</v>
      </c>
      <c r="D193" t="s">
        <v>1150</v>
      </c>
      <c r="E193" t="s">
        <v>1151</v>
      </c>
      <c r="F193" s="14">
        <v>18000</v>
      </c>
      <c r="G193" s="14">
        <v>17954.89</v>
      </c>
      <c r="H193" s="14">
        <v>0</v>
      </c>
      <c r="I193" t="s">
        <v>1152</v>
      </c>
      <c r="J193" s="14">
        <v>18000</v>
      </c>
      <c r="K193" s="14">
        <v>14912.57</v>
      </c>
      <c r="L193" s="14">
        <v>0</v>
      </c>
    </row>
    <row r="194" spans="1:12" ht="15">
      <c r="A194" t="s">
        <v>1153</v>
      </c>
      <c r="B194" t="s">
        <v>1154</v>
      </c>
      <c r="C194" t="s">
        <v>1155</v>
      </c>
      <c r="D194" t="s">
        <v>1156</v>
      </c>
      <c r="E194" t="s">
        <v>1157</v>
      </c>
      <c r="F194" s="14">
        <v>0</v>
      </c>
      <c r="G194" s="14">
        <v>0</v>
      </c>
      <c r="H194" s="14">
        <v>0</v>
      </c>
      <c r="I194" t="s">
        <v>1158</v>
      </c>
      <c r="J194" s="14">
        <v>0</v>
      </c>
      <c r="K194" s="14">
        <v>3042.32</v>
      </c>
      <c r="L194" s="14">
        <v>0</v>
      </c>
    </row>
    <row r="195" spans="1:12" ht="15">
      <c r="A195" t="s">
        <v>1159</v>
      </c>
      <c r="B195" t="s">
        <v>1160</v>
      </c>
      <c r="C195" t="s">
        <v>1161</v>
      </c>
      <c r="D195" t="s">
        <v>1162</v>
      </c>
      <c r="E195" t="s">
        <v>1163</v>
      </c>
      <c r="F195" s="14">
        <v>2750</v>
      </c>
      <c r="G195" s="14">
        <v>2783</v>
      </c>
      <c r="H195" s="14">
        <v>0</v>
      </c>
      <c r="I195" t="s">
        <v>1164</v>
      </c>
      <c r="J195" s="14">
        <v>2750</v>
      </c>
      <c r="K195" s="14">
        <v>2783</v>
      </c>
      <c r="L195" s="14">
        <v>0</v>
      </c>
    </row>
    <row r="196" spans="1:12" ht="15">
      <c r="A196" t="s">
        <v>1165</v>
      </c>
      <c r="B196" t="s">
        <v>1166</v>
      </c>
      <c r="C196" t="s">
        <v>1167</v>
      </c>
      <c r="D196" t="s">
        <v>1168</v>
      </c>
      <c r="E196" t="s">
        <v>1169</v>
      </c>
      <c r="F196" s="14">
        <v>300</v>
      </c>
      <c r="G196" s="14">
        <v>305.26</v>
      </c>
      <c r="H196" s="14">
        <v>0</v>
      </c>
      <c r="I196" t="s">
        <v>1170</v>
      </c>
      <c r="J196" s="14">
        <v>300</v>
      </c>
      <c r="K196" s="14">
        <v>305.26</v>
      </c>
      <c r="L196" s="14">
        <v>0</v>
      </c>
    </row>
    <row r="197" spans="1:12" ht="15">
      <c r="A197" t="s">
        <v>1171</v>
      </c>
      <c r="B197" t="s">
        <v>1172</v>
      </c>
      <c r="C197" t="s">
        <v>1173</v>
      </c>
      <c r="D197" t="s">
        <v>1174</v>
      </c>
      <c r="E197" t="s">
        <v>1175</v>
      </c>
      <c r="F197" s="14">
        <v>14000</v>
      </c>
      <c r="G197" s="14">
        <v>28312.21</v>
      </c>
      <c r="H197" s="14">
        <v>0</v>
      </c>
      <c r="I197" t="s">
        <v>1176</v>
      </c>
      <c r="J197" s="14">
        <v>3591</v>
      </c>
      <c r="K197" s="14">
        <v>0</v>
      </c>
      <c r="L197" s="14">
        <v>0</v>
      </c>
    </row>
    <row r="198" spans="1:12" ht="15">
      <c r="A198" t="s">
        <v>1177</v>
      </c>
      <c r="B198" t="s">
        <v>1178</v>
      </c>
      <c r="C198" t="s">
        <v>1179</v>
      </c>
      <c r="D198" t="s">
        <v>1180</v>
      </c>
      <c r="E198" t="s">
        <v>1181</v>
      </c>
      <c r="F198" s="14">
        <v>0</v>
      </c>
      <c r="G198" s="14">
        <v>0</v>
      </c>
      <c r="H198" s="14">
        <v>0</v>
      </c>
      <c r="I198" t="s">
        <v>1182</v>
      </c>
      <c r="J198" s="14">
        <v>10409</v>
      </c>
      <c r="K198" s="14">
        <v>28312.21</v>
      </c>
      <c r="L198" s="14">
        <v>0</v>
      </c>
    </row>
    <row r="199" spans="1:12" ht="15">
      <c r="A199" t="s">
        <v>1183</v>
      </c>
      <c r="B199" t="s">
        <v>1184</v>
      </c>
      <c r="C199" t="s">
        <v>1185</v>
      </c>
      <c r="D199" t="s">
        <v>1186</v>
      </c>
      <c r="E199" t="s">
        <v>1187</v>
      </c>
      <c r="F199" s="14">
        <v>21000</v>
      </c>
      <c r="G199" s="14">
        <v>21025</v>
      </c>
      <c r="H199" s="14">
        <v>0</v>
      </c>
      <c r="I199" t="s">
        <v>1188</v>
      </c>
      <c r="J199" s="14">
        <v>21000</v>
      </c>
      <c r="K199" s="14">
        <v>0</v>
      </c>
      <c r="L199" s="14">
        <v>0</v>
      </c>
    </row>
    <row r="200" spans="1:12" ht="15">
      <c r="A200" t="s">
        <v>1189</v>
      </c>
      <c r="B200" t="s">
        <v>1190</v>
      </c>
      <c r="C200" t="s">
        <v>1191</v>
      </c>
      <c r="D200" t="s">
        <v>1192</v>
      </c>
      <c r="E200" t="s">
        <v>1193</v>
      </c>
      <c r="F200" s="14">
        <v>0</v>
      </c>
      <c r="G200" s="14">
        <v>0</v>
      </c>
      <c r="H200" s="14">
        <v>0</v>
      </c>
      <c r="I200" t="s">
        <v>1194</v>
      </c>
      <c r="J200" s="14">
        <v>0</v>
      </c>
      <c r="K200" s="14">
        <v>21025</v>
      </c>
      <c r="L200" s="14">
        <v>0</v>
      </c>
    </row>
    <row r="201" spans="1:12" ht="15">
      <c r="A201" t="s">
        <v>1195</v>
      </c>
      <c r="B201" t="s">
        <v>1196</v>
      </c>
      <c r="C201" t="s">
        <v>1197</v>
      </c>
      <c r="D201" t="s">
        <v>1198</v>
      </c>
      <c r="E201" t="s">
        <v>1199</v>
      </c>
      <c r="F201" s="14">
        <v>0</v>
      </c>
      <c r="G201" s="14">
        <v>10900</v>
      </c>
      <c r="H201" s="14">
        <v>0</v>
      </c>
      <c r="I201" t="s">
        <v>1200</v>
      </c>
      <c r="J201" s="14">
        <v>0</v>
      </c>
      <c r="K201" s="14">
        <v>10900</v>
      </c>
      <c r="L201" s="14">
        <v>0</v>
      </c>
    </row>
    <row r="202" spans="1:12" ht="15">
      <c r="A202" t="s">
        <v>1201</v>
      </c>
      <c r="B202" t="s">
        <v>1202</v>
      </c>
      <c r="C202" t="s">
        <v>1203</v>
      </c>
      <c r="D202" t="s">
        <v>1204</v>
      </c>
      <c r="E202" t="s">
        <v>1205</v>
      </c>
      <c r="F202" s="14">
        <v>0</v>
      </c>
      <c r="G202" s="14">
        <v>785.81</v>
      </c>
      <c r="H202" s="14">
        <v>0</v>
      </c>
      <c r="I202" t="s">
        <v>1206</v>
      </c>
      <c r="J202" s="14">
        <v>0</v>
      </c>
      <c r="K202" s="14">
        <v>785.81</v>
      </c>
      <c r="L202" s="14">
        <v>0</v>
      </c>
    </row>
    <row r="203" spans="1:12" ht="15">
      <c r="A203" t="s">
        <v>1207</v>
      </c>
      <c r="B203" t="s">
        <v>1208</v>
      </c>
      <c r="C203" t="s">
        <v>1209</v>
      </c>
      <c r="D203" t="s">
        <v>1210</v>
      </c>
      <c r="E203" t="s">
        <v>1211</v>
      </c>
      <c r="F203" s="14">
        <v>0</v>
      </c>
      <c r="G203" s="14">
        <v>13999.11</v>
      </c>
      <c r="H203" s="14">
        <v>0</v>
      </c>
      <c r="I203" t="s">
        <v>1212</v>
      </c>
      <c r="J203" s="14">
        <v>0</v>
      </c>
      <c r="K203" s="14">
        <v>13999.11</v>
      </c>
      <c r="L203" s="14">
        <v>0</v>
      </c>
    </row>
    <row r="204" spans="1:12" ht="15">
      <c r="A204" t="s">
        <v>1213</v>
      </c>
      <c r="B204" t="s">
        <v>1214</v>
      </c>
      <c r="C204" t="s">
        <v>1215</v>
      </c>
      <c r="D204" t="s">
        <v>1216</v>
      </c>
      <c r="E204" t="s">
        <v>1217</v>
      </c>
      <c r="F204" s="14">
        <v>0</v>
      </c>
      <c r="G204" s="14">
        <v>127746.4</v>
      </c>
      <c r="H204" s="14">
        <v>0</v>
      </c>
      <c r="I204" t="s">
        <v>1218</v>
      </c>
      <c r="J204" s="14">
        <v>0</v>
      </c>
      <c r="K204" s="14">
        <v>127746.4</v>
      </c>
      <c r="L204" s="14">
        <v>0</v>
      </c>
    </row>
    <row r="205" spans="1:12" ht="15">
      <c r="A205" t="s">
        <v>1219</v>
      </c>
      <c r="B205" t="s">
        <v>1220</v>
      </c>
      <c r="C205" t="s">
        <v>1221</v>
      </c>
      <c r="D205" t="s">
        <v>1222</v>
      </c>
      <c r="E205" t="s">
        <v>1223</v>
      </c>
      <c r="F205" s="14">
        <v>0</v>
      </c>
      <c r="G205" s="14">
        <v>5.39</v>
      </c>
      <c r="H205" s="14">
        <v>0</v>
      </c>
      <c r="I205" t="s">
        <v>1224</v>
      </c>
      <c r="J205" s="14">
        <v>0</v>
      </c>
      <c r="K205" s="14">
        <v>5.39</v>
      </c>
      <c r="L205" s="14">
        <v>0</v>
      </c>
    </row>
    <row r="206" spans="1:12" ht="15">
      <c r="A206" t="s">
        <v>1225</v>
      </c>
      <c r="B206" t="s">
        <v>1226</v>
      </c>
      <c r="C206" t="s">
        <v>1227</v>
      </c>
      <c r="D206" t="s">
        <v>1228</v>
      </c>
      <c r="E206" t="s">
        <v>1229</v>
      </c>
      <c r="F206" s="14">
        <v>0</v>
      </c>
      <c r="G206" s="14">
        <v>50000</v>
      </c>
      <c r="H206" s="14">
        <v>0</v>
      </c>
      <c r="I206" t="s">
        <v>1230</v>
      </c>
      <c r="J206" s="14">
        <v>0</v>
      </c>
      <c r="K206" s="14">
        <v>50000</v>
      </c>
      <c r="L206" s="14">
        <v>0</v>
      </c>
    </row>
    <row r="207" spans="1:12" ht="15">
      <c r="A207" t="s">
        <v>1231</v>
      </c>
      <c r="B207" t="s">
        <v>1232</v>
      </c>
      <c r="C207" t="s">
        <v>1233</v>
      </c>
      <c r="D207" t="s">
        <v>1234</v>
      </c>
      <c r="E207" t="s">
        <v>1235</v>
      </c>
      <c r="F207" s="14">
        <v>6500</v>
      </c>
      <c r="G207" s="14">
        <v>0</v>
      </c>
      <c r="H207" s="14">
        <v>0</v>
      </c>
      <c r="I207" t="s">
        <v>1236</v>
      </c>
      <c r="J207" s="14">
        <v>6500</v>
      </c>
      <c r="K207" s="14">
        <v>0</v>
      </c>
      <c r="L207" s="14">
        <v>0</v>
      </c>
    </row>
    <row r="208" spans="1:12" ht="15">
      <c r="A208" t="s">
        <v>1237</v>
      </c>
      <c r="B208" t="s">
        <v>1238</v>
      </c>
      <c r="C208" t="s">
        <v>1239</v>
      </c>
      <c r="D208" t="s">
        <v>1240</v>
      </c>
      <c r="E208" t="s">
        <v>1241</v>
      </c>
      <c r="F208" s="14">
        <v>1000</v>
      </c>
      <c r="G208" s="14">
        <v>0</v>
      </c>
      <c r="H208" s="14">
        <v>0</v>
      </c>
      <c r="I208" t="s">
        <v>1242</v>
      </c>
      <c r="J208" s="14">
        <v>1000</v>
      </c>
      <c r="K208" s="14">
        <v>0</v>
      </c>
      <c r="L208" s="14">
        <v>0</v>
      </c>
    </row>
    <row r="209" spans="1:12" ht="15">
      <c r="A209" t="s">
        <v>1243</v>
      </c>
      <c r="B209" t="s">
        <v>1244</v>
      </c>
      <c r="C209" t="s">
        <v>1245</v>
      </c>
      <c r="D209" t="s">
        <v>1246</v>
      </c>
      <c r="E209" t="s">
        <v>1247</v>
      </c>
      <c r="F209" s="14">
        <v>17500</v>
      </c>
      <c r="G209" s="14">
        <v>15683.73</v>
      </c>
      <c r="H209" s="14">
        <v>0</v>
      </c>
      <c r="I209" t="s">
        <v>1248</v>
      </c>
      <c r="J209" s="14">
        <v>17500</v>
      </c>
      <c r="K209" s="14">
        <v>15683.73</v>
      </c>
      <c r="L209" s="14">
        <v>0</v>
      </c>
    </row>
    <row r="210" spans="1:12" ht="15">
      <c r="A210" t="s">
        <v>1249</v>
      </c>
      <c r="B210" t="s">
        <v>1250</v>
      </c>
      <c r="C210" t="s">
        <v>1251</v>
      </c>
      <c r="D210" t="s">
        <v>1252</v>
      </c>
      <c r="E210" t="s">
        <v>1253</v>
      </c>
      <c r="F210" s="14">
        <v>11000</v>
      </c>
      <c r="G210" s="14">
        <v>5425.88</v>
      </c>
      <c r="H210" s="14">
        <v>0</v>
      </c>
      <c r="I210" t="s">
        <v>1254</v>
      </c>
      <c r="J210" s="14">
        <v>11000</v>
      </c>
      <c r="K210" s="14">
        <v>5425.88</v>
      </c>
      <c r="L210" s="14">
        <v>0</v>
      </c>
    </row>
    <row r="212" spans="1:3" ht="15">
      <c r="A212" s="6"/>
      <c r="C212" s="6"/>
    </row>
    <row r="223" ht="15">
      <c r="D223" s="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0"/>
  <sheetViews>
    <sheetView zoomScalePageLayoutView="0" workbookViewId="0" topLeftCell="A1">
      <selection activeCell="A2" sqref="A2:C49"/>
    </sheetView>
  </sheetViews>
  <sheetFormatPr defaultColWidth="9.140625" defaultRowHeight="15"/>
  <cols>
    <col min="1" max="1" width="66.421875" style="0" customWidth="1"/>
    <col min="2" max="2" width="24.7109375" style="0" customWidth="1"/>
    <col min="3" max="3" width="23.28125" style="0" customWidth="1"/>
  </cols>
  <sheetData>
    <row r="2" spans="2:3" ht="36" customHeight="1">
      <c r="B2" s="17" t="s">
        <v>1258</v>
      </c>
      <c r="C2" s="17" t="s">
        <v>1259</v>
      </c>
    </row>
    <row r="3" ht="36" customHeight="1" hidden="1">
      <c r="B3" s="15" t="s">
        <v>1258</v>
      </c>
    </row>
    <row r="4" spans="1:3" ht="15" hidden="1">
      <c r="A4" s="15" t="s">
        <v>1255</v>
      </c>
      <c r="B4" t="s">
        <v>1260</v>
      </c>
      <c r="C4" t="s">
        <v>1257</v>
      </c>
    </row>
    <row r="5" spans="1:3" ht="15">
      <c r="A5" s="5" t="s">
        <v>17</v>
      </c>
      <c r="B5" s="11">
        <v>21077500</v>
      </c>
      <c r="C5" s="11">
        <v>21222102.85</v>
      </c>
    </row>
    <row r="6" spans="1:3" ht="15">
      <c r="A6" s="5" t="s">
        <v>35</v>
      </c>
      <c r="B6" s="11">
        <v>521710</v>
      </c>
      <c r="C6" s="11">
        <v>452144.63</v>
      </c>
    </row>
    <row r="7" spans="1:3" ht="15">
      <c r="A7" s="5" t="s">
        <v>41</v>
      </c>
      <c r="B7" s="11">
        <v>3250350</v>
      </c>
      <c r="C7" s="11">
        <v>3290338.92</v>
      </c>
    </row>
    <row r="8" spans="1:3" ht="15">
      <c r="A8" s="5" t="s">
        <v>59</v>
      </c>
      <c r="B8" s="11">
        <v>362000</v>
      </c>
      <c r="C8" s="11">
        <v>360737.54999999993</v>
      </c>
    </row>
    <row r="9" spans="1:3" ht="15">
      <c r="A9" s="5" t="s">
        <v>77</v>
      </c>
      <c r="B9" s="11">
        <v>731542</v>
      </c>
      <c r="C9" s="11">
        <v>679519.42</v>
      </c>
    </row>
    <row r="10" spans="1:3" ht="15">
      <c r="A10" s="5" t="s">
        <v>89</v>
      </c>
      <c r="B10" s="11">
        <v>337353</v>
      </c>
      <c r="C10" s="11">
        <v>335331.64999999997</v>
      </c>
    </row>
    <row r="11" spans="1:3" ht="15">
      <c r="A11" s="5" t="s">
        <v>95</v>
      </c>
      <c r="B11" s="11">
        <v>172259</v>
      </c>
      <c r="C11" s="11">
        <v>183649.08000000002</v>
      </c>
    </row>
    <row r="12" spans="1:3" ht="15">
      <c r="A12" s="5" t="s">
        <v>101</v>
      </c>
      <c r="B12" s="11">
        <v>404903</v>
      </c>
      <c r="C12" s="11">
        <v>364764.45</v>
      </c>
    </row>
    <row r="13" spans="1:3" ht="15">
      <c r="A13" s="5" t="s">
        <v>359</v>
      </c>
      <c r="B13" s="11">
        <v>2000</v>
      </c>
      <c r="C13" s="11">
        <v>1699.08</v>
      </c>
    </row>
    <row r="14" spans="1:3" ht="15">
      <c r="A14" s="5" t="s">
        <v>365</v>
      </c>
      <c r="B14" s="11">
        <v>409509</v>
      </c>
      <c r="C14" s="11">
        <v>412017.21</v>
      </c>
    </row>
    <row r="15" spans="1:3" ht="15">
      <c r="A15" s="5" t="s">
        <v>383</v>
      </c>
      <c r="B15" s="11">
        <v>58000</v>
      </c>
      <c r="C15" s="11">
        <v>73597.91</v>
      </c>
    </row>
    <row r="16" spans="1:3" ht="15">
      <c r="A16" s="5" t="s">
        <v>395</v>
      </c>
      <c r="B16" s="11">
        <v>26000</v>
      </c>
      <c r="C16" s="11">
        <v>23893.04</v>
      </c>
    </row>
    <row r="17" spans="1:3" ht="15">
      <c r="A17" s="5" t="s">
        <v>113</v>
      </c>
      <c r="B17" s="11">
        <v>131000</v>
      </c>
      <c r="C17" s="11">
        <v>96353.81</v>
      </c>
    </row>
    <row r="18" spans="1:3" ht="15">
      <c r="A18" s="5" t="s">
        <v>419</v>
      </c>
      <c r="B18" s="11">
        <v>775000</v>
      </c>
      <c r="C18" s="11">
        <v>712895.01</v>
      </c>
    </row>
    <row r="19" spans="1:3" ht="15">
      <c r="A19" s="5" t="s">
        <v>437</v>
      </c>
      <c r="B19" s="11">
        <v>111000</v>
      </c>
      <c r="C19" s="11">
        <v>108332.65999999999</v>
      </c>
    </row>
    <row r="20" spans="1:3" ht="15">
      <c r="A20" s="5" t="s">
        <v>449</v>
      </c>
      <c r="B20" s="11">
        <v>217041</v>
      </c>
      <c r="C20" s="11">
        <v>221039.05000000002</v>
      </c>
    </row>
    <row r="21" spans="1:3" ht="15">
      <c r="A21" s="5" t="s">
        <v>119</v>
      </c>
      <c r="B21" s="11">
        <v>310000</v>
      </c>
      <c r="C21" s="11">
        <v>393003.06999999995</v>
      </c>
    </row>
    <row r="22" spans="1:3" ht="15">
      <c r="A22" s="5" t="s">
        <v>215</v>
      </c>
      <c r="B22" s="11">
        <v>25770</v>
      </c>
      <c r="C22" s="11">
        <v>17485</v>
      </c>
    </row>
    <row r="23" spans="1:3" ht="15">
      <c r="A23" s="5" t="s">
        <v>125</v>
      </c>
      <c r="B23" s="11">
        <v>3177076</v>
      </c>
      <c r="C23" s="11">
        <v>3156386.1999999997</v>
      </c>
    </row>
    <row r="24" spans="1:3" ht="15">
      <c r="A24" s="5" t="s">
        <v>509</v>
      </c>
      <c r="B24" s="11">
        <v>90000</v>
      </c>
      <c r="C24" s="11">
        <v>110814.65</v>
      </c>
    </row>
    <row r="25" spans="1:3" ht="15">
      <c r="A25" s="5" t="s">
        <v>137</v>
      </c>
      <c r="B25" s="11">
        <v>226412</v>
      </c>
      <c r="C25" s="11">
        <v>189571.05</v>
      </c>
    </row>
    <row r="26" spans="1:3" ht="15">
      <c r="A26" s="5" t="s">
        <v>539</v>
      </c>
      <c r="B26" s="11">
        <v>17848</v>
      </c>
      <c r="C26" s="11">
        <v>44823.56</v>
      </c>
    </row>
    <row r="27" spans="1:3" ht="15">
      <c r="A27" s="5" t="s">
        <v>551</v>
      </c>
      <c r="B27" s="11">
        <v>120500</v>
      </c>
      <c r="C27" s="11">
        <v>112413.27</v>
      </c>
    </row>
    <row r="28" spans="1:3" ht="15">
      <c r="A28" s="5" t="s">
        <v>143</v>
      </c>
      <c r="B28" s="11">
        <v>285000</v>
      </c>
      <c r="C28" s="11">
        <v>292419.58999999997</v>
      </c>
    </row>
    <row r="29" spans="1:3" ht="15">
      <c r="A29" s="5" t="s">
        <v>587</v>
      </c>
      <c r="B29" s="11">
        <v>59000</v>
      </c>
      <c r="C29" s="11">
        <v>83285.65</v>
      </c>
    </row>
    <row r="30" spans="1:3" ht="15">
      <c r="A30" s="5" t="s">
        <v>155</v>
      </c>
      <c r="B30" s="11">
        <v>53540</v>
      </c>
      <c r="C30" s="11">
        <v>47131.4</v>
      </c>
    </row>
    <row r="31" spans="1:3" ht="15">
      <c r="A31" s="5" t="s">
        <v>623</v>
      </c>
      <c r="B31" s="11">
        <v>388000</v>
      </c>
      <c r="C31" s="11">
        <v>254366.93</v>
      </c>
    </row>
    <row r="32" spans="1:3" ht="15">
      <c r="A32" s="5" t="s">
        <v>641</v>
      </c>
      <c r="B32" s="11">
        <v>48680</v>
      </c>
      <c r="C32" s="11">
        <v>41163.600000000006</v>
      </c>
    </row>
    <row r="33" spans="1:3" ht="15">
      <c r="A33" s="5" t="s">
        <v>167</v>
      </c>
      <c r="B33" s="11">
        <v>12000</v>
      </c>
      <c r="C33" s="11">
        <v>16805.65</v>
      </c>
    </row>
    <row r="34" spans="1:3" ht="15">
      <c r="A34" s="5" t="s">
        <v>671</v>
      </c>
      <c r="B34" s="11">
        <v>0</v>
      </c>
      <c r="C34" s="11">
        <v>111</v>
      </c>
    </row>
    <row r="35" spans="1:3" ht="15">
      <c r="A35" s="5" t="s">
        <v>677</v>
      </c>
      <c r="B35" s="11">
        <v>0</v>
      </c>
      <c r="C35" s="11">
        <v>299960</v>
      </c>
    </row>
    <row r="36" spans="1:3" ht="15">
      <c r="A36" s="5" t="s">
        <v>173</v>
      </c>
      <c r="B36" s="11">
        <v>11400</v>
      </c>
      <c r="C36" s="11">
        <v>11400</v>
      </c>
    </row>
    <row r="37" spans="1:3" ht="15">
      <c r="A37" s="5" t="s">
        <v>689</v>
      </c>
      <c r="B37" s="11">
        <v>30000</v>
      </c>
      <c r="C37" s="11">
        <v>35661.25</v>
      </c>
    </row>
    <row r="38" spans="1:3" ht="15">
      <c r="A38" s="5" t="s">
        <v>695</v>
      </c>
      <c r="B38" s="11">
        <v>53000</v>
      </c>
      <c r="C38" s="11">
        <v>105300</v>
      </c>
    </row>
    <row r="39" spans="1:3" ht="15">
      <c r="A39" s="5" t="s">
        <v>719</v>
      </c>
      <c r="B39" s="11">
        <v>0</v>
      </c>
      <c r="C39" s="11">
        <v>125.66</v>
      </c>
    </row>
    <row r="40" spans="1:3" ht="15">
      <c r="A40" s="5" t="s">
        <v>725</v>
      </c>
      <c r="B40" s="11">
        <v>235000</v>
      </c>
      <c r="C40" s="11">
        <v>225911.86</v>
      </c>
    </row>
    <row r="41" spans="1:3" ht="15">
      <c r="A41" s="5" t="s">
        <v>179</v>
      </c>
      <c r="B41" s="11">
        <v>709121</v>
      </c>
      <c r="C41" s="11">
        <v>756681.77</v>
      </c>
    </row>
    <row r="42" spans="1:3" ht="15">
      <c r="A42" s="5" t="s">
        <v>767</v>
      </c>
      <c r="B42" s="11">
        <v>25000</v>
      </c>
      <c r="C42" s="11">
        <v>21295.89</v>
      </c>
    </row>
    <row r="43" spans="1:3" ht="15">
      <c r="A43" s="5" t="s">
        <v>779</v>
      </c>
      <c r="B43" s="11">
        <v>38000</v>
      </c>
      <c r="C43" s="11">
        <v>30927.32</v>
      </c>
    </row>
    <row r="44" spans="1:3" ht="15">
      <c r="A44" s="5" t="s">
        <v>791</v>
      </c>
      <c r="B44" s="11">
        <v>300000</v>
      </c>
      <c r="C44" s="11">
        <v>379950.03</v>
      </c>
    </row>
    <row r="45" spans="1:3" ht="15">
      <c r="A45" s="5" t="s">
        <v>803</v>
      </c>
      <c r="B45" s="11">
        <v>60000</v>
      </c>
      <c r="C45" s="11">
        <v>53413.38</v>
      </c>
    </row>
    <row r="46" spans="1:3" ht="15">
      <c r="A46" s="5" t="s">
        <v>809</v>
      </c>
      <c r="B46" s="11">
        <v>222209</v>
      </c>
      <c r="C46" s="11">
        <v>0</v>
      </c>
    </row>
    <row r="47" spans="1:3" ht="15">
      <c r="A47" s="5" t="s">
        <v>821</v>
      </c>
      <c r="B47" s="11">
        <v>18000</v>
      </c>
      <c r="C47" s="11">
        <v>17525</v>
      </c>
    </row>
    <row r="48" spans="1:3" ht="15">
      <c r="A48" s="5" t="s">
        <v>827</v>
      </c>
      <c r="B48" s="11">
        <v>50400</v>
      </c>
      <c r="C48" s="11">
        <v>56426.729999999996</v>
      </c>
    </row>
    <row r="49" spans="1:3" ht="15">
      <c r="A49" s="5" t="s">
        <v>851</v>
      </c>
      <c r="B49" s="11">
        <v>0</v>
      </c>
      <c r="C49" s="11">
        <v>15000</v>
      </c>
    </row>
    <row r="50" spans="1:3" ht="15">
      <c r="A50" s="5" t="s">
        <v>1256</v>
      </c>
      <c r="B50" s="11">
        <v>35153123</v>
      </c>
      <c r="C50" s="11">
        <v>35307775.82999999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tabSelected="1" zoomScalePageLayoutView="0" workbookViewId="0" topLeftCell="A1">
      <selection activeCell="G37" sqref="G37"/>
    </sheetView>
  </sheetViews>
  <sheetFormatPr defaultColWidth="11.421875" defaultRowHeight="15"/>
  <cols>
    <col min="1" max="1" width="57.00390625" style="22" customWidth="1"/>
    <col min="2" max="2" width="16.8515625" style="22" customWidth="1"/>
    <col min="3" max="3" width="15.421875" style="22" bestFit="1" customWidth="1"/>
    <col min="4" max="4" width="15.28125" style="22" customWidth="1"/>
    <col min="5" max="5" width="8.28125" style="22" customWidth="1"/>
    <col min="6" max="6" width="9.8515625" style="22" customWidth="1"/>
    <col min="7" max="16384" width="11.421875" style="22" customWidth="1"/>
  </cols>
  <sheetData>
    <row r="1" ht="15"/>
    <row r="2" ht="15"/>
    <row r="3" spans="1:2" ht="15.75">
      <c r="A3" s="81" t="s">
        <v>1370</v>
      </c>
      <c r="B3" s="42"/>
    </row>
    <row r="4" spans="1:2" ht="15">
      <c r="A4" s="36" t="s">
        <v>1415</v>
      </c>
      <c r="B4" s="23"/>
    </row>
    <row r="5" spans="1:2" ht="15">
      <c r="A5" s="36"/>
      <c r="B5" s="23"/>
    </row>
    <row r="6" spans="1:6" ht="28.5" customHeight="1">
      <c r="A6" s="118" t="s">
        <v>1436</v>
      </c>
      <c r="B6" s="118"/>
      <c r="C6" s="118"/>
      <c r="D6" s="118"/>
      <c r="E6" s="118"/>
      <c r="F6" s="118"/>
    </row>
    <row r="7" spans="1:6" ht="21" customHeight="1">
      <c r="A7" s="118"/>
      <c r="B7" s="118"/>
      <c r="C7" s="118"/>
      <c r="D7" s="118"/>
      <c r="E7" s="118"/>
      <c r="F7" s="118"/>
    </row>
    <row r="8" spans="1:6" ht="33" customHeight="1">
      <c r="A8" s="119" t="s">
        <v>1437</v>
      </c>
      <c r="B8" s="119"/>
      <c r="C8" s="119"/>
      <c r="D8" s="119"/>
      <c r="E8" s="119"/>
      <c r="F8" s="119"/>
    </row>
    <row r="9" spans="1:6" ht="18.75" customHeight="1">
      <c r="A9" s="118" t="s">
        <v>1335</v>
      </c>
      <c r="B9" s="118"/>
      <c r="C9" s="118"/>
      <c r="D9" s="118"/>
      <c r="E9" s="123"/>
      <c r="F9" s="123"/>
    </row>
    <row r="10" spans="1:2" ht="19.5" customHeight="1">
      <c r="A10" s="24"/>
      <c r="B10" s="24"/>
    </row>
    <row r="11" spans="1:6" ht="46.5" customHeight="1">
      <c r="A11" s="65" t="s">
        <v>1393</v>
      </c>
      <c r="B11" s="79" t="s">
        <v>1403</v>
      </c>
      <c r="C11" s="26" t="s">
        <v>1439</v>
      </c>
      <c r="D11" s="26" t="s">
        <v>1440</v>
      </c>
      <c r="E11" s="26" t="s">
        <v>1362</v>
      </c>
      <c r="F11" s="26" t="s">
        <v>1361</v>
      </c>
    </row>
    <row r="12" spans="1:6" ht="14.25" customHeight="1">
      <c r="A12" s="80">
        <v>1</v>
      </c>
      <c r="B12" s="59">
        <v>2</v>
      </c>
      <c r="C12" s="25">
        <v>3</v>
      </c>
      <c r="D12" s="25">
        <v>4</v>
      </c>
      <c r="E12" s="25">
        <v>5</v>
      </c>
      <c r="F12" s="25">
        <v>6</v>
      </c>
    </row>
    <row r="13" spans="1:6" ht="19.5" customHeight="1">
      <c r="A13" s="27" t="s">
        <v>1329</v>
      </c>
      <c r="B13" s="99">
        <f>B14+B15</f>
        <v>11000502.52</v>
      </c>
      <c r="C13" s="99">
        <f>C14+C15</f>
        <v>11983025</v>
      </c>
      <c r="D13" s="99">
        <f>D14+D15</f>
        <v>11437706.5</v>
      </c>
      <c r="E13" s="58">
        <f>D13/C13*100</f>
        <v>95.44924173987786</v>
      </c>
      <c r="F13" s="58">
        <f>D13/B13*100</f>
        <v>103.97440007131603</v>
      </c>
    </row>
    <row r="14" spans="1:6" ht="19.5" customHeight="1">
      <c r="A14" s="27" t="s">
        <v>1330</v>
      </c>
      <c r="B14" s="109">
        <f>'Opći dio prihodi'!C33</f>
        <v>11000502.52</v>
      </c>
      <c r="C14" s="109">
        <f>'Opći dio prihodi'!D5</f>
        <v>11983025</v>
      </c>
      <c r="D14" s="109">
        <f>'Opći dio prihodi'!E5</f>
        <v>11437706.5</v>
      </c>
      <c r="E14" s="58">
        <f aca="true" t="shared" si="0" ref="E14:E19">D14/C14*100</f>
        <v>95.44924173987786</v>
      </c>
      <c r="F14" s="58">
        <f aca="true" t="shared" si="1" ref="F14:F19">D14/B14*100</f>
        <v>103.97440007131603</v>
      </c>
    </row>
    <row r="15" spans="1:7" ht="19.5" customHeight="1">
      <c r="A15" s="30" t="s">
        <v>1358</v>
      </c>
      <c r="B15" s="109">
        <v>0</v>
      </c>
      <c r="C15" s="109">
        <v>0</v>
      </c>
      <c r="D15" s="109">
        <v>0</v>
      </c>
      <c r="E15" s="58" t="s">
        <v>1435</v>
      </c>
      <c r="F15" s="58" t="s">
        <v>1435</v>
      </c>
      <c r="G15" s="31"/>
    </row>
    <row r="16" spans="1:6" ht="19.5" customHeight="1">
      <c r="A16" s="32" t="s">
        <v>1331</v>
      </c>
      <c r="B16" s="109">
        <f>B17+B18</f>
        <v>10998331.14</v>
      </c>
      <c r="C16" s="109">
        <f>C17+C18</f>
        <v>11605651</v>
      </c>
      <c r="D16" s="109">
        <f>D17+D18</f>
        <v>11583436.82</v>
      </c>
      <c r="E16" s="58">
        <f t="shared" si="0"/>
        <v>99.80859169382225</v>
      </c>
      <c r="F16" s="58">
        <f t="shared" si="1"/>
        <v>105.31994965919893</v>
      </c>
    </row>
    <row r="17" spans="1:6" ht="19.5" customHeight="1">
      <c r="A17" s="33" t="s">
        <v>1332</v>
      </c>
      <c r="B17" s="109">
        <f>'Opći dio rashodi'!C5</f>
        <v>10941722.040000001</v>
      </c>
      <c r="C17" s="109">
        <f>'Opći dio rashodi'!D5</f>
        <v>11521559</v>
      </c>
      <c r="D17" s="109">
        <f>'Opći dio rashodi'!E5</f>
        <v>11504164.870000001</v>
      </c>
      <c r="E17" s="58">
        <f>D17/C17*100</f>
        <v>99.84902971898163</v>
      </c>
      <c r="F17" s="58">
        <f t="shared" si="1"/>
        <v>105.14035019299392</v>
      </c>
    </row>
    <row r="18" spans="1:6" ht="19.5" customHeight="1">
      <c r="A18" s="30" t="s">
        <v>1412</v>
      </c>
      <c r="B18" s="109">
        <f>'Opći dio rashodi'!C62</f>
        <v>56609.1</v>
      </c>
      <c r="C18" s="109">
        <f>'Opći dio rashodi'!D62</f>
        <v>84092</v>
      </c>
      <c r="D18" s="109">
        <f>'Opći dio rashodi'!E62</f>
        <v>79271.95</v>
      </c>
      <c r="E18" s="58">
        <f>D18/C18*100</f>
        <v>94.26812300813394</v>
      </c>
      <c r="F18" s="58">
        <f t="shared" si="1"/>
        <v>140.0339344734327</v>
      </c>
    </row>
    <row r="19" spans="1:6" ht="19.5" customHeight="1">
      <c r="A19" s="33" t="s">
        <v>1333</v>
      </c>
      <c r="B19" s="109">
        <f>B13-B16</f>
        <v>2171.379999998957</v>
      </c>
      <c r="C19" s="109">
        <f>C13-C16</f>
        <v>377374</v>
      </c>
      <c r="D19" s="109">
        <f>D13-D16</f>
        <v>-145730.3200000003</v>
      </c>
      <c r="E19" s="58">
        <f t="shared" si="0"/>
        <v>-38.61694764345193</v>
      </c>
      <c r="F19" s="58">
        <f t="shared" si="1"/>
        <v>-6711.414860598804</v>
      </c>
    </row>
    <row r="20" spans="1:5" ht="19.5" customHeight="1">
      <c r="A20" s="121"/>
      <c r="B20" s="121"/>
      <c r="C20" s="121"/>
      <c r="D20" s="121"/>
      <c r="E20" s="77"/>
    </row>
    <row r="21" spans="1:6" ht="18" customHeight="1">
      <c r="A21" s="80"/>
      <c r="B21" s="59"/>
      <c r="C21" s="25"/>
      <c r="D21" s="25"/>
      <c r="E21" s="25"/>
      <c r="F21" s="25"/>
    </row>
    <row r="22" spans="1:6" ht="18" customHeight="1">
      <c r="A22" s="27" t="s">
        <v>1394</v>
      </c>
      <c r="B22" s="109">
        <v>1241425.79</v>
      </c>
      <c r="C22" s="109">
        <v>1386500</v>
      </c>
      <c r="D22" s="109">
        <v>1243597.17</v>
      </c>
      <c r="E22" s="58">
        <f>D22/C22</f>
        <v>0.896932686620988</v>
      </c>
      <c r="F22" s="58">
        <f>D22/B22</f>
        <v>1.0017491017324522</v>
      </c>
    </row>
    <row r="23" spans="1:6" s="36" customFormat="1" ht="18" customHeight="1">
      <c r="A23" s="27" t="s">
        <v>1395</v>
      </c>
      <c r="B23" s="109">
        <f>-(B22+B19)</f>
        <v>-1243597.169999999</v>
      </c>
      <c r="C23" s="109">
        <f>-(C22+C19)</f>
        <v>-1763874</v>
      </c>
      <c r="D23" s="109">
        <f>-(D22+D19)</f>
        <v>-1097866.8499999996</v>
      </c>
      <c r="E23" s="58">
        <f>D23/C23</f>
        <v>0.622417956157866</v>
      </c>
      <c r="F23" s="58">
        <f>D23/B23</f>
        <v>0.8828154940236801</v>
      </c>
    </row>
    <row r="24" spans="5:6" s="36" customFormat="1" ht="18" customHeight="1">
      <c r="E24" s="75"/>
      <c r="F24" s="39"/>
    </row>
    <row r="25" spans="1:6" s="36" customFormat="1" ht="15" customHeight="1">
      <c r="A25" s="80"/>
      <c r="B25" s="59"/>
      <c r="C25" s="25"/>
      <c r="D25" s="25"/>
      <c r="E25" s="25"/>
      <c r="F25" s="25"/>
    </row>
    <row r="26" spans="1:6" s="36" customFormat="1" ht="15">
      <c r="A26" s="94" t="s">
        <v>1396</v>
      </c>
      <c r="B26" s="28"/>
      <c r="C26" s="28"/>
      <c r="D26" s="28"/>
      <c r="E26" s="58"/>
      <c r="F26" s="58"/>
    </row>
    <row r="27" spans="1:6" ht="15">
      <c r="A27" s="94" t="s">
        <v>1398</v>
      </c>
      <c r="B27" s="29"/>
      <c r="C27" s="29"/>
      <c r="D27" s="29"/>
      <c r="E27" s="58"/>
      <c r="F27" s="58"/>
    </row>
    <row r="28" spans="1:6" ht="15">
      <c r="A28" s="94" t="s">
        <v>1397</v>
      </c>
      <c r="B28" s="29"/>
      <c r="C28" s="29"/>
      <c r="D28" s="29"/>
      <c r="E28" s="58"/>
      <c r="F28" s="58"/>
    </row>
    <row r="31" spans="1:4" ht="15">
      <c r="A31" s="34"/>
      <c r="B31" s="34"/>
      <c r="C31" s="36"/>
      <c r="D31" s="36" t="s">
        <v>1449</v>
      </c>
    </row>
    <row r="32" spans="1:4" ht="15">
      <c r="A32" s="37"/>
      <c r="B32" s="122" t="s">
        <v>1365</v>
      </c>
      <c r="C32" s="122"/>
      <c r="D32" s="35"/>
    </row>
    <row r="33" spans="1:4" ht="15">
      <c r="A33" s="38" t="s">
        <v>1448</v>
      </c>
      <c r="B33" s="38"/>
      <c r="C33" s="36"/>
      <c r="D33" s="36"/>
    </row>
    <row r="34" spans="1:4" ht="15" customHeight="1">
      <c r="A34" s="40"/>
      <c r="B34" s="40"/>
      <c r="C34" s="120" t="s">
        <v>1438</v>
      </c>
      <c r="D34" s="120"/>
    </row>
    <row r="35" spans="1:4" ht="15">
      <c r="A35" s="39"/>
      <c r="B35" s="39"/>
      <c r="C35" s="41"/>
      <c r="D35" s="35"/>
    </row>
  </sheetData>
  <sheetProtection/>
  <protectedRanges>
    <protectedRange sqref="A26:A28" name="Raspon1_2"/>
  </protectedRanges>
  <mergeCells count="7">
    <mergeCell ref="A7:F7"/>
    <mergeCell ref="A8:F8"/>
    <mergeCell ref="A6:F6"/>
    <mergeCell ref="C34:D34"/>
    <mergeCell ref="A20:D20"/>
    <mergeCell ref="B32:C32"/>
    <mergeCell ref="A9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view="pageBreakPreview" zoomScale="60" zoomScalePageLayoutView="0" workbookViewId="0" topLeftCell="A1">
      <selection activeCell="G33" sqref="G33"/>
    </sheetView>
  </sheetViews>
  <sheetFormatPr defaultColWidth="9.140625" defaultRowHeight="15"/>
  <cols>
    <col min="1" max="1" width="6.57421875" style="0" customWidth="1"/>
    <col min="2" max="2" width="49.00390625" style="0" customWidth="1"/>
    <col min="3" max="3" width="17.140625" style="0" customWidth="1"/>
    <col min="4" max="4" width="19.28125" style="0" customWidth="1"/>
    <col min="5" max="5" width="16.421875" style="0" customWidth="1"/>
    <col min="6" max="6" width="9.7109375" style="0" customWidth="1"/>
  </cols>
  <sheetData>
    <row r="2" spans="1:6" ht="15">
      <c r="A2" s="117" t="s">
        <v>1406</v>
      </c>
      <c r="B2" s="117"/>
      <c r="C2" s="117"/>
      <c r="D2" s="117"/>
      <c r="E2" s="117"/>
      <c r="F2" s="74"/>
    </row>
    <row r="3" spans="1:7" ht="30">
      <c r="A3" s="66" t="s">
        <v>1303</v>
      </c>
      <c r="B3" s="66" t="s">
        <v>1336</v>
      </c>
      <c r="C3" s="26" t="s">
        <v>1403</v>
      </c>
      <c r="D3" s="26" t="s">
        <v>1439</v>
      </c>
      <c r="E3" s="26" t="s">
        <v>1440</v>
      </c>
      <c r="F3" s="26" t="s">
        <v>1391</v>
      </c>
      <c r="G3" s="26" t="s">
        <v>1392</v>
      </c>
    </row>
    <row r="4" spans="1:7" ht="15">
      <c r="A4" s="66">
        <v>1</v>
      </c>
      <c r="B4" s="66">
        <v>2</v>
      </c>
      <c r="C4" s="26">
        <v>3</v>
      </c>
      <c r="D4" s="25">
        <v>4</v>
      </c>
      <c r="E4" s="26">
        <v>5</v>
      </c>
      <c r="F4" s="26">
        <v>6</v>
      </c>
      <c r="G4" s="26">
        <v>7</v>
      </c>
    </row>
    <row r="5" spans="1:7" ht="19.5" customHeight="1">
      <c r="A5" s="27">
        <v>6</v>
      </c>
      <c r="B5" s="27" t="s">
        <v>1334</v>
      </c>
      <c r="C5" s="99">
        <f>C6+C14+C18+C21+C27+C30</f>
        <v>11000502.52</v>
      </c>
      <c r="D5" s="99">
        <f>D6+D14+D18+D21+D27+D30</f>
        <v>11983025</v>
      </c>
      <c r="E5" s="99">
        <f>E6+E14+E18+E21+E27+E30</f>
        <v>11437706.5</v>
      </c>
      <c r="F5" s="58">
        <f>E5/D5*100</f>
        <v>95.44924173987786</v>
      </c>
      <c r="G5" s="58">
        <f>E5/C5*100</f>
        <v>103.97440007131603</v>
      </c>
    </row>
    <row r="6" spans="1:7" ht="30">
      <c r="A6" s="27">
        <v>63</v>
      </c>
      <c r="B6" s="27" t="s">
        <v>1338</v>
      </c>
      <c r="C6" s="99">
        <f>C7+C9+C11</f>
        <v>216169.15</v>
      </c>
      <c r="D6" s="99">
        <f>D7+D9+D11</f>
        <v>727088</v>
      </c>
      <c r="E6" s="99">
        <f>E7+E9+E11</f>
        <v>347086.59</v>
      </c>
      <c r="F6" s="58">
        <f aca="true" t="shared" si="0" ref="F6:F29">E6/D6*100</f>
        <v>47.7365312039258</v>
      </c>
      <c r="G6" s="58">
        <f>E6/C6*100</f>
        <v>160.56249932055525</v>
      </c>
    </row>
    <row r="7" spans="1:7" ht="30">
      <c r="A7" s="27">
        <v>632</v>
      </c>
      <c r="B7" s="27" t="s">
        <v>1339</v>
      </c>
      <c r="C7" s="99">
        <f>SUM(C8:C8)</f>
        <v>121858.9</v>
      </c>
      <c r="D7" s="99">
        <f>SUM(D8:D8)</f>
        <v>380000</v>
      </c>
      <c r="E7" s="99">
        <f>SUM(E8:E8)</f>
        <v>0</v>
      </c>
      <c r="F7" s="58">
        <f t="shared" si="0"/>
        <v>0</v>
      </c>
      <c r="G7" s="58">
        <f aca="true" t="shared" si="1" ref="G7:G29">E7/C7*100</f>
        <v>0</v>
      </c>
    </row>
    <row r="8" spans="1:7" ht="15">
      <c r="A8" s="46">
        <v>6323</v>
      </c>
      <c r="B8" s="46" t="s">
        <v>1308</v>
      </c>
      <c r="C8" s="100">
        <v>121858.9</v>
      </c>
      <c r="D8" s="100">
        <v>380000</v>
      </c>
      <c r="E8" s="100">
        <v>0</v>
      </c>
      <c r="F8" s="58">
        <f t="shared" si="0"/>
        <v>0</v>
      </c>
      <c r="G8" s="58">
        <f t="shared" si="1"/>
        <v>0</v>
      </c>
    </row>
    <row r="9" spans="1:7" ht="30">
      <c r="A9" s="27">
        <v>636</v>
      </c>
      <c r="B9" s="27" t="s">
        <v>1416</v>
      </c>
      <c r="C9" s="99">
        <f>C10</f>
        <v>1000</v>
      </c>
      <c r="D9" s="99">
        <f>D10</f>
        <v>0</v>
      </c>
      <c r="E9" s="99">
        <f>E10</f>
        <v>0</v>
      </c>
      <c r="F9" s="58" t="s">
        <v>1441</v>
      </c>
      <c r="G9" s="58">
        <f>E9/C9</f>
        <v>0</v>
      </c>
    </row>
    <row r="10" spans="1:7" ht="30">
      <c r="A10" s="46">
        <v>6361</v>
      </c>
      <c r="B10" s="46" t="s">
        <v>1417</v>
      </c>
      <c r="C10" s="100">
        <v>1000</v>
      </c>
      <c r="D10" s="100">
        <v>0</v>
      </c>
      <c r="E10" s="100">
        <v>0</v>
      </c>
      <c r="F10" s="58" t="s">
        <v>1441</v>
      </c>
      <c r="G10" s="58">
        <f>E10/C10</f>
        <v>0</v>
      </c>
    </row>
    <row r="11" spans="1:7" ht="30">
      <c r="A11" s="27">
        <v>639</v>
      </c>
      <c r="B11" s="27" t="s">
        <v>1340</v>
      </c>
      <c r="C11" s="99">
        <f>SUM(C12:C13)</f>
        <v>93310.25</v>
      </c>
      <c r="D11" s="99">
        <f>SUM(D12:D13)</f>
        <v>347088</v>
      </c>
      <c r="E11" s="99">
        <f>SUM(E12:E13)</f>
        <v>347086.59</v>
      </c>
      <c r="F11" s="58">
        <f t="shared" si="0"/>
        <v>99.99959376296502</v>
      </c>
      <c r="G11" s="58">
        <f t="shared" si="1"/>
        <v>371.9704855575888</v>
      </c>
    </row>
    <row r="12" spans="1:7" ht="30">
      <c r="A12" s="46">
        <v>6391</v>
      </c>
      <c r="B12" s="46" t="s">
        <v>1309</v>
      </c>
      <c r="C12" s="100">
        <v>90811.25</v>
      </c>
      <c r="D12" s="100">
        <v>326947</v>
      </c>
      <c r="E12" s="100">
        <v>326946.02</v>
      </c>
      <c r="F12" s="58">
        <f t="shared" si="0"/>
        <v>99.99970025722824</v>
      </c>
      <c r="G12" s="58">
        <f>E12/C12*100</f>
        <v>360.0281022450412</v>
      </c>
    </row>
    <row r="13" spans="1:7" ht="30">
      <c r="A13" s="46">
        <v>6393</v>
      </c>
      <c r="B13" s="46" t="s">
        <v>1337</v>
      </c>
      <c r="C13" s="100">
        <v>2499</v>
      </c>
      <c r="D13" s="100">
        <v>20141</v>
      </c>
      <c r="E13" s="100">
        <v>20140.57</v>
      </c>
      <c r="F13" s="58">
        <f t="shared" si="0"/>
        <v>99.99786505138772</v>
      </c>
      <c r="G13" s="58">
        <f t="shared" si="1"/>
        <v>805.9451780712285</v>
      </c>
    </row>
    <row r="14" spans="1:7" ht="15">
      <c r="A14" s="27">
        <v>64</v>
      </c>
      <c r="B14" s="27" t="s">
        <v>1346</v>
      </c>
      <c r="C14" s="99">
        <f>C15</f>
        <v>222.34</v>
      </c>
      <c r="D14" s="99">
        <f>D15</f>
        <v>120</v>
      </c>
      <c r="E14" s="99">
        <f>E15</f>
        <v>102.11</v>
      </c>
      <c r="F14" s="58">
        <f>E14/D14*100</f>
        <v>85.09166666666667</v>
      </c>
      <c r="G14" s="58">
        <f>E14/C14*100</f>
        <v>45.92515966537734</v>
      </c>
    </row>
    <row r="15" spans="1:7" ht="15">
      <c r="A15" s="27">
        <v>641</v>
      </c>
      <c r="B15" s="27" t="s">
        <v>1341</v>
      </c>
      <c r="C15" s="99">
        <f>SUM(C16:C17)</f>
        <v>222.34</v>
      </c>
      <c r="D15" s="99">
        <f>SUM(D16:D17)</f>
        <v>120</v>
      </c>
      <c r="E15" s="99">
        <f>SUM(E16:E17)</f>
        <v>102.11</v>
      </c>
      <c r="F15" s="58">
        <f t="shared" si="0"/>
        <v>85.09166666666667</v>
      </c>
      <c r="G15" s="58">
        <f t="shared" si="1"/>
        <v>45.92515966537734</v>
      </c>
    </row>
    <row r="16" spans="1:7" ht="15">
      <c r="A16" s="46">
        <v>6413</v>
      </c>
      <c r="B16" s="46" t="s">
        <v>1311</v>
      </c>
      <c r="C16" s="100">
        <v>143.75</v>
      </c>
      <c r="D16" s="100">
        <v>20</v>
      </c>
      <c r="E16" s="100">
        <v>39.19</v>
      </c>
      <c r="F16" s="58">
        <f t="shared" si="0"/>
        <v>195.95</v>
      </c>
      <c r="G16" s="58">
        <f t="shared" si="1"/>
        <v>27.262608695652172</v>
      </c>
    </row>
    <row r="17" spans="1:7" ht="30">
      <c r="A17" s="46">
        <v>6415</v>
      </c>
      <c r="B17" s="46" t="s">
        <v>1312</v>
      </c>
      <c r="C17" s="100">
        <v>78.59</v>
      </c>
      <c r="D17" s="100">
        <v>100</v>
      </c>
      <c r="E17" s="100">
        <v>62.92</v>
      </c>
      <c r="F17" s="58">
        <f>E17/D17*100</f>
        <v>62.92</v>
      </c>
      <c r="G17" s="58">
        <f t="shared" si="1"/>
        <v>80.06107647283369</v>
      </c>
    </row>
    <row r="18" spans="1:7" ht="30">
      <c r="A18" s="27">
        <v>65</v>
      </c>
      <c r="B18" s="27" t="s">
        <v>1347</v>
      </c>
      <c r="C18" s="99">
        <f aca="true" t="shared" si="2" ref="C18:E19">C19</f>
        <v>1245552.58</v>
      </c>
      <c r="D18" s="99">
        <f t="shared" si="2"/>
        <v>1388400</v>
      </c>
      <c r="E18" s="99">
        <f t="shared" si="2"/>
        <v>1380532.75</v>
      </c>
      <c r="F18" s="58">
        <f t="shared" si="0"/>
        <v>99.43335854220686</v>
      </c>
      <c r="G18" s="58">
        <f t="shared" si="1"/>
        <v>110.83697084871358</v>
      </c>
    </row>
    <row r="19" spans="1:7" ht="15">
      <c r="A19" s="27">
        <v>652</v>
      </c>
      <c r="B19" s="27" t="s">
        <v>1342</v>
      </c>
      <c r="C19" s="99">
        <f t="shared" si="2"/>
        <v>1245552.58</v>
      </c>
      <c r="D19" s="99">
        <f t="shared" si="2"/>
        <v>1388400</v>
      </c>
      <c r="E19" s="99">
        <f t="shared" si="2"/>
        <v>1380532.75</v>
      </c>
      <c r="F19" s="58">
        <f t="shared" si="0"/>
        <v>99.43335854220686</v>
      </c>
      <c r="G19" s="58">
        <f t="shared" si="1"/>
        <v>110.83697084871358</v>
      </c>
    </row>
    <row r="20" spans="1:7" ht="15">
      <c r="A20" s="46">
        <v>6526</v>
      </c>
      <c r="B20" s="46" t="s">
        <v>1306</v>
      </c>
      <c r="C20" s="100">
        <v>1245552.58</v>
      </c>
      <c r="D20" s="100">
        <v>1388400</v>
      </c>
      <c r="E20" s="100">
        <v>1380532.75</v>
      </c>
      <c r="F20" s="58">
        <f t="shared" si="0"/>
        <v>99.43335854220686</v>
      </c>
      <c r="G20" s="58">
        <f t="shared" si="1"/>
        <v>110.83697084871358</v>
      </c>
    </row>
    <row r="21" spans="1:7" ht="30">
      <c r="A21" s="27">
        <v>66</v>
      </c>
      <c r="B21" s="27" t="s">
        <v>1348</v>
      </c>
      <c r="C21" s="99">
        <f>C22+C25</f>
        <v>79323.5</v>
      </c>
      <c r="D21" s="99">
        <f>D22+D25</f>
        <v>139100</v>
      </c>
      <c r="E21" s="99">
        <f>E22+E25</f>
        <v>139093</v>
      </c>
      <c r="F21" s="58">
        <f t="shared" si="0"/>
        <v>99.99496764917326</v>
      </c>
      <c r="G21" s="58">
        <f t="shared" si="1"/>
        <v>175.34904536486667</v>
      </c>
    </row>
    <row r="22" spans="1:7" ht="30">
      <c r="A22" s="27">
        <v>661</v>
      </c>
      <c r="B22" s="27" t="s">
        <v>1343</v>
      </c>
      <c r="C22" s="99">
        <f>C23+C24</f>
        <v>79323.5</v>
      </c>
      <c r="D22" s="99">
        <f>D23+D24</f>
        <v>125100</v>
      </c>
      <c r="E22" s="99">
        <f>E23+E24</f>
        <v>125186.75</v>
      </c>
      <c r="F22" s="58">
        <f t="shared" si="0"/>
        <v>100.0693445243805</v>
      </c>
      <c r="G22" s="58">
        <f t="shared" si="1"/>
        <v>157.81798584278303</v>
      </c>
    </row>
    <row r="23" spans="1:7" s="70" customFormat="1" ht="15">
      <c r="A23" s="46">
        <v>6614</v>
      </c>
      <c r="B23" s="46" t="s">
        <v>1360</v>
      </c>
      <c r="C23" s="101">
        <v>26223.5</v>
      </c>
      <c r="D23" s="101">
        <v>17000</v>
      </c>
      <c r="E23" s="101">
        <v>17086.75</v>
      </c>
      <c r="F23" s="58">
        <f t="shared" si="0"/>
        <v>100.51029411764706</v>
      </c>
      <c r="G23" s="58">
        <f t="shared" si="1"/>
        <v>65.15815966594847</v>
      </c>
    </row>
    <row r="24" spans="1:7" ht="15">
      <c r="A24" s="46">
        <v>6615</v>
      </c>
      <c r="B24" s="46" t="s">
        <v>1313</v>
      </c>
      <c r="C24" s="101">
        <v>53100</v>
      </c>
      <c r="D24" s="101">
        <v>108100</v>
      </c>
      <c r="E24" s="101">
        <v>108100</v>
      </c>
      <c r="F24" s="58">
        <f t="shared" si="0"/>
        <v>100</v>
      </c>
      <c r="G24" s="58">
        <f t="shared" si="1"/>
        <v>203.57815442561207</v>
      </c>
    </row>
    <row r="25" spans="1:7" ht="30">
      <c r="A25" s="27">
        <v>663</v>
      </c>
      <c r="B25" s="27" t="s">
        <v>1344</v>
      </c>
      <c r="C25" s="99">
        <f>SUM(C26:C26)</f>
        <v>0</v>
      </c>
      <c r="D25" s="99">
        <f>SUM(D26:D26)</f>
        <v>14000</v>
      </c>
      <c r="E25" s="99">
        <f>SUM(E26:E26)</f>
        <v>13906.25</v>
      </c>
      <c r="F25" s="58">
        <f t="shared" si="0"/>
        <v>99.33035714285714</v>
      </c>
      <c r="G25" s="58" t="s">
        <v>1441</v>
      </c>
    </row>
    <row r="26" spans="1:7" ht="15">
      <c r="A26" s="46">
        <v>6632</v>
      </c>
      <c r="B26" s="46" t="s">
        <v>1433</v>
      </c>
      <c r="C26" s="100">
        <v>0</v>
      </c>
      <c r="D26" s="100">
        <v>14000</v>
      </c>
      <c r="E26" s="100">
        <v>13906.25</v>
      </c>
      <c r="F26" s="58">
        <f t="shared" si="0"/>
        <v>99.33035714285714</v>
      </c>
      <c r="G26" s="58" t="s">
        <v>1441</v>
      </c>
    </row>
    <row r="27" spans="1:7" ht="30">
      <c r="A27" s="27">
        <v>67</v>
      </c>
      <c r="B27" s="27" t="s">
        <v>1349</v>
      </c>
      <c r="C27" s="99">
        <f aca="true" t="shared" si="3" ref="C27:E28">C28</f>
        <v>9459234.95</v>
      </c>
      <c r="D27" s="99">
        <f t="shared" si="3"/>
        <v>9728317</v>
      </c>
      <c r="E27" s="99">
        <f t="shared" si="3"/>
        <v>9570892.05</v>
      </c>
      <c r="F27" s="58">
        <f t="shared" si="0"/>
        <v>98.38178638710068</v>
      </c>
      <c r="G27" s="58">
        <f t="shared" si="1"/>
        <v>101.18040307266077</v>
      </c>
    </row>
    <row r="28" spans="1:7" ht="30">
      <c r="A28" s="27">
        <v>671</v>
      </c>
      <c r="B28" s="27" t="s">
        <v>1345</v>
      </c>
      <c r="C28" s="99">
        <f t="shared" si="3"/>
        <v>9459234.95</v>
      </c>
      <c r="D28" s="99">
        <f t="shared" si="3"/>
        <v>9728317</v>
      </c>
      <c r="E28" s="99">
        <f t="shared" si="3"/>
        <v>9570892.05</v>
      </c>
      <c r="F28" s="58">
        <f t="shared" si="0"/>
        <v>98.38178638710068</v>
      </c>
      <c r="G28" s="58">
        <f t="shared" si="1"/>
        <v>101.18040307266077</v>
      </c>
    </row>
    <row r="29" spans="1:7" ht="15">
      <c r="A29" s="46">
        <v>6711</v>
      </c>
      <c r="B29" s="46" t="s">
        <v>1305</v>
      </c>
      <c r="C29" s="100">
        <v>9459234.95</v>
      </c>
      <c r="D29" s="100">
        <v>9728317</v>
      </c>
      <c r="E29" s="100">
        <v>9570892.05</v>
      </c>
      <c r="F29" s="58">
        <f t="shared" si="0"/>
        <v>98.38178638710068</v>
      </c>
      <c r="G29" s="58">
        <f t="shared" si="1"/>
        <v>101.18040307266077</v>
      </c>
    </row>
    <row r="30" spans="1:7" ht="15">
      <c r="A30" s="27">
        <v>68</v>
      </c>
      <c r="B30" s="27" t="s">
        <v>1350</v>
      </c>
      <c r="C30" s="99">
        <f>+C31</f>
        <v>0</v>
      </c>
      <c r="D30" s="99">
        <f>+D31</f>
        <v>0</v>
      </c>
      <c r="E30" s="99">
        <f>+E31</f>
        <v>0</v>
      </c>
      <c r="F30" s="58" t="s">
        <v>1441</v>
      </c>
      <c r="G30" s="58" t="s">
        <v>1441</v>
      </c>
    </row>
    <row r="31" spans="1:7" ht="15">
      <c r="A31" s="27">
        <v>683</v>
      </c>
      <c r="B31" s="27" t="s">
        <v>1307</v>
      </c>
      <c r="C31" s="99">
        <f>C32</f>
        <v>0</v>
      </c>
      <c r="D31" s="99">
        <f>D32</f>
        <v>0</v>
      </c>
      <c r="E31" s="99">
        <f>E32</f>
        <v>0</v>
      </c>
      <c r="F31" s="58" t="s">
        <v>1441</v>
      </c>
      <c r="G31" s="58" t="s">
        <v>1441</v>
      </c>
    </row>
    <row r="32" spans="1:7" ht="15">
      <c r="A32" s="46">
        <v>6831</v>
      </c>
      <c r="B32" s="46" t="s">
        <v>1307</v>
      </c>
      <c r="C32" s="100">
        <v>0</v>
      </c>
      <c r="D32" s="100">
        <v>0</v>
      </c>
      <c r="E32" s="100">
        <v>0</v>
      </c>
      <c r="F32" s="58" t="s">
        <v>1441</v>
      </c>
      <c r="G32" s="58" t="s">
        <v>1441</v>
      </c>
    </row>
    <row r="33" spans="1:7" ht="15">
      <c r="A33" s="47"/>
      <c r="B33" s="47" t="s">
        <v>1315</v>
      </c>
      <c r="C33" s="102">
        <f>C5</f>
        <v>11000502.52</v>
      </c>
      <c r="D33" s="102">
        <f>D5</f>
        <v>11983025</v>
      </c>
      <c r="E33" s="102">
        <f>E5</f>
        <v>11437706.5</v>
      </c>
      <c r="F33" s="62">
        <f>E33/D33*100</f>
        <v>95.44924173987786</v>
      </c>
      <c r="G33" s="62">
        <f>E33/C33*100</f>
        <v>103.97440007131603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60" zoomScalePageLayoutView="0" workbookViewId="0" topLeftCell="A1">
      <selection activeCell="F24" sqref="F24"/>
    </sheetView>
  </sheetViews>
  <sheetFormatPr defaultColWidth="9.140625" defaultRowHeight="15"/>
  <cols>
    <col min="1" max="1" width="7.7109375" style="0" customWidth="1"/>
    <col min="2" max="2" width="51.28125" style="0" customWidth="1"/>
    <col min="3" max="3" width="16.00390625" style="0" customWidth="1"/>
    <col min="4" max="4" width="19.8515625" style="0" customWidth="1"/>
    <col min="5" max="5" width="17.28125" style="0" customWidth="1"/>
    <col min="7" max="7" width="9.57421875" style="0" customWidth="1"/>
  </cols>
  <sheetData>
    <row r="1" spans="1:7" ht="15">
      <c r="A1" s="125" t="s">
        <v>1359</v>
      </c>
      <c r="B1" s="125"/>
      <c r="C1" s="125"/>
      <c r="D1" s="125"/>
      <c r="E1" s="125"/>
      <c r="F1" s="125"/>
      <c r="G1" s="125"/>
    </row>
    <row r="3" spans="1:7" ht="15">
      <c r="A3" s="124" t="s">
        <v>1405</v>
      </c>
      <c r="B3" s="124"/>
      <c r="C3" s="124"/>
      <c r="D3" s="124"/>
      <c r="E3" s="124"/>
      <c r="F3" s="124"/>
      <c r="G3" s="124"/>
    </row>
    <row r="4" spans="1:7" ht="51.75" customHeight="1">
      <c r="A4" s="66" t="s">
        <v>1303</v>
      </c>
      <c r="B4" s="66" t="s">
        <v>1304</v>
      </c>
      <c r="C4" s="53" t="s">
        <v>1403</v>
      </c>
      <c r="D4" s="53" t="s">
        <v>1439</v>
      </c>
      <c r="E4" s="26" t="s">
        <v>1440</v>
      </c>
      <c r="F4" s="26" t="s">
        <v>1364</v>
      </c>
      <c r="G4" s="26" t="s">
        <v>1363</v>
      </c>
    </row>
    <row r="5" spans="1:7" ht="15">
      <c r="A5" s="66">
        <v>1</v>
      </c>
      <c r="B5" s="66">
        <v>2</v>
      </c>
      <c r="C5" s="26">
        <v>3</v>
      </c>
      <c r="D5" s="26">
        <v>4</v>
      </c>
      <c r="E5" s="26">
        <v>5</v>
      </c>
      <c r="F5" s="66">
        <v>7</v>
      </c>
      <c r="G5" s="26">
        <v>6</v>
      </c>
    </row>
    <row r="6" spans="1:7" s="45" customFormat="1" ht="15">
      <c r="A6" s="60">
        <v>6</v>
      </c>
      <c r="B6" s="27" t="s">
        <v>1334</v>
      </c>
      <c r="C6" s="99">
        <f>C7+C11+C16+C19+C22+C26</f>
        <v>11000502.52</v>
      </c>
      <c r="D6" s="99">
        <f>D7+D11+D16+D19+D22+D26</f>
        <v>11983025</v>
      </c>
      <c r="E6" s="99">
        <f>E7+E11+E16+E19+E22+E26</f>
        <v>11437706.5</v>
      </c>
      <c r="F6" s="61">
        <f>E6/D6*100</f>
        <v>95.44924173987786</v>
      </c>
      <c r="G6" s="61">
        <f aca="true" t="shared" si="0" ref="G6:G15">E6/C6*100</f>
        <v>103.97440007131603</v>
      </c>
    </row>
    <row r="7" spans="1:8" ht="15">
      <c r="A7" s="51"/>
      <c r="B7" s="51" t="s">
        <v>1261</v>
      </c>
      <c r="C7" s="103">
        <f>SUM(C8:C10)</f>
        <v>9459234.95</v>
      </c>
      <c r="D7" s="103">
        <f>SUM(D8:D10)</f>
        <v>9728317</v>
      </c>
      <c r="E7" s="103">
        <f>SUM(E8:E10)</f>
        <v>9570892.05</v>
      </c>
      <c r="F7" s="112">
        <f aca="true" t="shared" si="1" ref="F7:F31">E7/D7*100</f>
        <v>98.38178638710068</v>
      </c>
      <c r="G7" s="112">
        <f t="shared" si="0"/>
        <v>101.18040307266077</v>
      </c>
      <c r="H7" s="69"/>
    </row>
    <row r="8" spans="1:8" ht="15">
      <c r="A8" s="19">
        <v>6415</v>
      </c>
      <c r="B8" s="19" t="s">
        <v>1432</v>
      </c>
      <c r="C8" s="101">
        <v>0</v>
      </c>
      <c r="D8" s="101">
        <v>0</v>
      </c>
      <c r="E8" s="101">
        <v>0</v>
      </c>
      <c r="F8" s="61" t="s">
        <v>1441</v>
      </c>
      <c r="G8" s="61" t="s">
        <v>1441</v>
      </c>
      <c r="H8" s="69"/>
    </row>
    <row r="9" spans="1:7" ht="15">
      <c r="A9" s="19">
        <v>6711</v>
      </c>
      <c r="B9" s="19" t="s">
        <v>1305</v>
      </c>
      <c r="C9" s="101">
        <f>'Opći dio prihodi'!C29</f>
        <v>9459234.95</v>
      </c>
      <c r="D9" s="101">
        <f>'Opći dio prihodi'!D29</f>
        <v>9728317</v>
      </c>
      <c r="E9" s="101">
        <f>'Opći dio prihodi'!E29</f>
        <v>9570892.05</v>
      </c>
      <c r="F9" s="61">
        <f t="shared" si="1"/>
        <v>98.38178638710068</v>
      </c>
      <c r="G9" s="61">
        <f t="shared" si="0"/>
        <v>101.18040307266077</v>
      </c>
    </row>
    <row r="10" spans="1:7" ht="15">
      <c r="A10" s="19">
        <v>6831</v>
      </c>
      <c r="B10" s="19" t="s">
        <v>1307</v>
      </c>
      <c r="C10" s="101">
        <f>'Opći dio prihodi'!C32</f>
        <v>0</v>
      </c>
      <c r="D10" s="101">
        <f>'Opći dio prihodi'!D32</f>
        <v>0</v>
      </c>
      <c r="E10" s="101">
        <f>'Opći dio prihodi'!E32</f>
        <v>0</v>
      </c>
      <c r="F10" s="61" t="s">
        <v>1441</v>
      </c>
      <c r="G10" s="61" t="s">
        <v>1441</v>
      </c>
    </row>
    <row r="11" spans="1:7" ht="15">
      <c r="A11" s="51"/>
      <c r="B11" s="51" t="s">
        <v>1263</v>
      </c>
      <c r="C11" s="103">
        <f>SUM(C12:C15)</f>
        <v>79467.25</v>
      </c>
      <c r="D11" s="103">
        <f>SUM(D12:D15)</f>
        <v>125120</v>
      </c>
      <c r="E11" s="103">
        <f>SUM(E12:E15)</f>
        <v>125225.94</v>
      </c>
      <c r="F11" s="112">
        <f t="shared" si="1"/>
        <v>100.08467071611253</v>
      </c>
      <c r="G11" s="112">
        <f t="shared" si="0"/>
        <v>157.58182144216644</v>
      </c>
    </row>
    <row r="12" spans="1:7" ht="15">
      <c r="A12" s="19">
        <v>6413</v>
      </c>
      <c r="B12" s="19" t="s">
        <v>1311</v>
      </c>
      <c r="C12" s="101">
        <f>'Opći dio prihodi'!C16</f>
        <v>143.75</v>
      </c>
      <c r="D12" s="101">
        <f>'Opći dio prihodi'!D16</f>
        <v>20</v>
      </c>
      <c r="E12" s="101">
        <f>'Opći dio prihodi'!E16</f>
        <v>39.19</v>
      </c>
      <c r="F12" s="61">
        <f t="shared" si="1"/>
        <v>195.95</v>
      </c>
      <c r="G12" s="61">
        <f t="shared" si="0"/>
        <v>27.262608695652172</v>
      </c>
    </row>
    <row r="13" spans="1:7" ht="15">
      <c r="A13" s="19">
        <v>6415</v>
      </c>
      <c r="B13" s="19" t="s">
        <v>1432</v>
      </c>
      <c r="C13" s="101">
        <v>0</v>
      </c>
      <c r="D13" s="101">
        <v>0</v>
      </c>
      <c r="E13" s="101">
        <v>0</v>
      </c>
      <c r="F13" s="61" t="s">
        <v>1441</v>
      </c>
      <c r="G13" s="61" t="s">
        <v>1441</v>
      </c>
    </row>
    <row r="14" spans="1:7" ht="15">
      <c r="A14" s="19">
        <v>6614</v>
      </c>
      <c r="B14" s="21" t="s">
        <v>1369</v>
      </c>
      <c r="C14" s="101">
        <f>'Opći dio prihodi'!C23</f>
        <v>26223.5</v>
      </c>
      <c r="D14" s="101">
        <f>'Opći dio prihodi'!D23</f>
        <v>17000</v>
      </c>
      <c r="E14" s="101">
        <f>'Opći dio prihodi'!E23</f>
        <v>17086.75</v>
      </c>
      <c r="F14" s="61">
        <f>E14/D14*100</f>
        <v>100.51029411764706</v>
      </c>
      <c r="G14" s="61">
        <f t="shared" si="0"/>
        <v>65.15815966594847</v>
      </c>
    </row>
    <row r="15" spans="1:7" ht="15">
      <c r="A15" s="19">
        <v>6615</v>
      </c>
      <c r="B15" s="19" t="s">
        <v>1409</v>
      </c>
      <c r="C15" s="101">
        <f>'Opći dio prihodi'!C24</f>
        <v>53100</v>
      </c>
      <c r="D15" s="101">
        <f>'Opći dio prihodi'!D24</f>
        <v>108100</v>
      </c>
      <c r="E15" s="101">
        <f>'Opći dio prihodi'!E24</f>
        <v>108100</v>
      </c>
      <c r="F15" s="61">
        <f t="shared" si="1"/>
        <v>100</v>
      </c>
      <c r="G15" s="61">
        <f t="shared" si="0"/>
        <v>203.57815442561207</v>
      </c>
    </row>
    <row r="16" spans="1:7" ht="15">
      <c r="A16" s="51"/>
      <c r="B16" s="51" t="s">
        <v>1262</v>
      </c>
      <c r="C16" s="103">
        <f>SUM(C17:C18)</f>
        <v>1245631.1700000002</v>
      </c>
      <c r="D16" s="103">
        <f>SUM(D17:D18)</f>
        <v>1388500</v>
      </c>
      <c r="E16" s="103">
        <f>SUM(E17:E18)</f>
        <v>1380595.67</v>
      </c>
      <c r="F16" s="112">
        <f t="shared" si="1"/>
        <v>99.43072884407633</v>
      </c>
      <c r="G16" s="112">
        <f aca="true" t="shared" si="2" ref="G16:G22">E16/C16*100</f>
        <v>110.83502912021702</v>
      </c>
    </row>
    <row r="17" spans="1:7" ht="30">
      <c r="A17" s="19">
        <v>6415</v>
      </c>
      <c r="B17" s="21" t="s">
        <v>1312</v>
      </c>
      <c r="C17" s="101">
        <v>78.59</v>
      </c>
      <c r="D17" s="101">
        <v>100</v>
      </c>
      <c r="E17" s="101">
        <f>'Opći dio prihodi'!E17</f>
        <v>62.92</v>
      </c>
      <c r="F17" s="61">
        <f t="shared" si="1"/>
        <v>62.92</v>
      </c>
      <c r="G17" s="61">
        <f t="shared" si="2"/>
        <v>80.06107647283369</v>
      </c>
    </row>
    <row r="18" spans="1:7" ht="15">
      <c r="A18" s="19">
        <v>6526</v>
      </c>
      <c r="B18" s="19" t="s">
        <v>1413</v>
      </c>
      <c r="C18" s="101">
        <f>'Opći dio prihodi'!C20</f>
        <v>1245552.58</v>
      </c>
      <c r="D18" s="101">
        <f>'Opći dio prihodi'!D20</f>
        <v>1388400</v>
      </c>
      <c r="E18" s="101">
        <f>'Opći dio prihodi'!E20</f>
        <v>1380532.75</v>
      </c>
      <c r="F18" s="61">
        <f t="shared" si="1"/>
        <v>99.43335854220686</v>
      </c>
      <c r="G18" s="61">
        <f t="shared" si="2"/>
        <v>110.83697084871358</v>
      </c>
    </row>
    <row r="19" spans="1:7" ht="15">
      <c r="A19" s="51"/>
      <c r="B19" s="51" t="s">
        <v>1357</v>
      </c>
      <c r="C19" s="103">
        <f>SUM(C20:C21)</f>
        <v>121858.9</v>
      </c>
      <c r="D19" s="103">
        <f>SUM(D20:D21)</f>
        <v>380000</v>
      </c>
      <c r="E19" s="103">
        <f>SUM(E20:E21)</f>
        <v>0</v>
      </c>
      <c r="F19" s="112">
        <f t="shared" si="1"/>
        <v>0</v>
      </c>
      <c r="G19" s="112">
        <f t="shared" si="2"/>
        <v>0</v>
      </c>
    </row>
    <row r="20" spans="1:7" ht="15">
      <c r="A20" s="19">
        <v>6323</v>
      </c>
      <c r="B20" s="19" t="s">
        <v>1308</v>
      </c>
      <c r="C20" s="101">
        <f>'Opći dio prihodi'!C8</f>
        <v>121858.9</v>
      </c>
      <c r="D20" s="101">
        <f>'Opći dio prihodi'!D8</f>
        <v>380000</v>
      </c>
      <c r="E20" s="101">
        <f>'Opći dio prihodi'!E8</f>
        <v>0</v>
      </c>
      <c r="F20" s="61">
        <f t="shared" si="1"/>
        <v>0</v>
      </c>
      <c r="G20" s="61">
        <f t="shared" si="2"/>
        <v>0</v>
      </c>
    </row>
    <row r="21" spans="1:7" ht="15">
      <c r="A21" s="19">
        <v>6393</v>
      </c>
      <c r="B21" s="21" t="s">
        <v>1390</v>
      </c>
      <c r="C21" s="101">
        <v>0</v>
      </c>
      <c r="D21" s="101">
        <v>0</v>
      </c>
      <c r="E21" s="101">
        <v>0</v>
      </c>
      <c r="F21" s="61" t="s">
        <v>1441</v>
      </c>
      <c r="G21" s="61" t="s">
        <v>1441</v>
      </c>
    </row>
    <row r="22" spans="1:7" ht="15">
      <c r="A22" s="51"/>
      <c r="B22" s="51" t="s">
        <v>174</v>
      </c>
      <c r="C22" s="103">
        <f>SUM(C23:C25)</f>
        <v>94310.25</v>
      </c>
      <c r="D22" s="103">
        <f>SUM(D23:D25)</f>
        <v>347088</v>
      </c>
      <c r="E22" s="103">
        <f>SUM(E23:E25)</f>
        <v>347086.59</v>
      </c>
      <c r="F22" s="112">
        <f t="shared" si="1"/>
        <v>99.99959376296502</v>
      </c>
      <c r="G22" s="112">
        <f t="shared" si="2"/>
        <v>368.0263704104273</v>
      </c>
    </row>
    <row r="23" spans="1:7" ht="30">
      <c r="A23" s="19">
        <v>6361</v>
      </c>
      <c r="B23" s="46" t="s">
        <v>1417</v>
      </c>
      <c r="C23" s="101">
        <v>1000</v>
      </c>
      <c r="D23" s="101">
        <v>0</v>
      </c>
      <c r="E23" s="101">
        <f>'Opći dio prihodi'!E10</f>
        <v>0</v>
      </c>
      <c r="F23" s="61" t="s">
        <v>1441</v>
      </c>
      <c r="G23" s="61">
        <f>E23/C23*100</f>
        <v>0</v>
      </c>
    </row>
    <row r="24" spans="1:7" ht="30">
      <c r="A24" s="19">
        <v>6391</v>
      </c>
      <c r="B24" s="21" t="s">
        <v>1414</v>
      </c>
      <c r="C24" s="101">
        <f>'Opći dio prihodi'!C12</f>
        <v>90811.25</v>
      </c>
      <c r="D24" s="101">
        <f>'Opći dio prihodi'!D12</f>
        <v>326947</v>
      </c>
      <c r="E24" s="101">
        <f>'Opći dio prihodi'!E12</f>
        <v>326946.02</v>
      </c>
      <c r="F24" s="61">
        <f>E24/D24*100</f>
        <v>99.99970025722824</v>
      </c>
      <c r="G24" s="61">
        <f>E24/C24*100</f>
        <v>360.0281022450412</v>
      </c>
    </row>
    <row r="25" spans="1:7" ht="15">
      <c r="A25" s="19">
        <v>6393</v>
      </c>
      <c r="B25" s="21" t="s">
        <v>1390</v>
      </c>
      <c r="C25" s="101">
        <v>2499</v>
      </c>
      <c r="D25" s="101">
        <v>20141</v>
      </c>
      <c r="E25" s="101">
        <f>'Opći dio prihodi'!E13</f>
        <v>20140.57</v>
      </c>
      <c r="F25" s="61">
        <f t="shared" si="1"/>
        <v>99.99786505138772</v>
      </c>
      <c r="G25" s="61">
        <f>E25/C25*100</f>
        <v>805.9451780712285</v>
      </c>
    </row>
    <row r="26" spans="1:7" ht="15">
      <c r="A26" s="51"/>
      <c r="B26" s="51" t="s">
        <v>522</v>
      </c>
      <c r="C26" s="103">
        <f>SUM(C27:C28)</f>
        <v>0</v>
      </c>
      <c r="D26" s="103">
        <f>SUM(D27:D28)</f>
        <v>14000</v>
      </c>
      <c r="E26" s="103">
        <f>SUM(E27:E28)</f>
        <v>13906.25</v>
      </c>
      <c r="F26" s="112" t="s">
        <v>1441</v>
      </c>
      <c r="G26" s="112" t="s">
        <v>1441</v>
      </c>
    </row>
    <row r="27" spans="1:7" ht="15">
      <c r="A27" s="19">
        <v>6631</v>
      </c>
      <c r="B27" s="19" t="s">
        <v>1314</v>
      </c>
      <c r="C27" s="101">
        <v>0</v>
      </c>
      <c r="D27" s="101">
        <v>0</v>
      </c>
      <c r="E27" s="101">
        <v>0</v>
      </c>
      <c r="F27" s="61" t="s">
        <v>1441</v>
      </c>
      <c r="G27" s="61" t="s">
        <v>1441</v>
      </c>
    </row>
    <row r="28" spans="1:7" ht="15">
      <c r="A28" s="19">
        <v>6632</v>
      </c>
      <c r="B28" s="19" t="s">
        <v>1433</v>
      </c>
      <c r="C28" s="101">
        <f>'Opći dio prihodi'!C26</f>
        <v>0</v>
      </c>
      <c r="D28" s="101">
        <f>'Opći dio prihodi'!D26</f>
        <v>14000</v>
      </c>
      <c r="E28" s="101">
        <f>'Opći dio prihodi'!E26</f>
        <v>13906.25</v>
      </c>
      <c r="F28" s="61" t="s">
        <v>1441</v>
      </c>
      <c r="G28" s="61" t="s">
        <v>1441</v>
      </c>
    </row>
    <row r="29" spans="1:13" ht="15">
      <c r="A29" s="51"/>
      <c r="B29" s="51" t="s">
        <v>738</v>
      </c>
      <c r="C29" s="103">
        <f>C30</f>
        <v>0</v>
      </c>
      <c r="D29" s="103">
        <f>D30</f>
        <v>0</v>
      </c>
      <c r="E29" s="103">
        <f>E30</f>
        <v>0</v>
      </c>
      <c r="F29" s="112" t="s">
        <v>1441</v>
      </c>
      <c r="G29" s="112" t="s">
        <v>1441</v>
      </c>
      <c r="M29" s="20"/>
    </row>
    <row r="30" spans="1:7" ht="15">
      <c r="A30" s="19">
        <v>7211</v>
      </c>
      <c r="B30" s="19" t="s">
        <v>1310</v>
      </c>
      <c r="C30" s="101">
        <v>0</v>
      </c>
      <c r="D30" s="101">
        <v>0</v>
      </c>
      <c r="E30" s="101">
        <v>0</v>
      </c>
      <c r="F30" s="61" t="s">
        <v>1441</v>
      </c>
      <c r="G30" s="61" t="s">
        <v>1441</v>
      </c>
    </row>
    <row r="31" spans="1:7" ht="15">
      <c r="A31" s="47"/>
      <c r="B31" s="47" t="s">
        <v>1315</v>
      </c>
      <c r="C31" s="102">
        <f>C29+C6</f>
        <v>11000502.52</v>
      </c>
      <c r="D31" s="102">
        <f>D29+D6</f>
        <v>11983025</v>
      </c>
      <c r="E31" s="102">
        <f>E29+E6</f>
        <v>11437706.5</v>
      </c>
      <c r="F31" s="113">
        <f t="shared" si="1"/>
        <v>95.44924173987786</v>
      </c>
      <c r="G31" s="113">
        <f>E31/C31*100</f>
        <v>103.97440007131603</v>
      </c>
    </row>
  </sheetData>
  <sheetProtection/>
  <mergeCells count="2"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1"/>
  <sheetViews>
    <sheetView zoomScalePageLayoutView="0" workbookViewId="0" topLeftCell="A51">
      <selection activeCell="E36" sqref="E36"/>
    </sheetView>
  </sheetViews>
  <sheetFormatPr defaultColWidth="9.140625" defaultRowHeight="15"/>
  <cols>
    <col min="1" max="1" width="7.00390625" style="0" customWidth="1"/>
    <col min="2" max="2" width="51.7109375" style="0" customWidth="1"/>
    <col min="3" max="3" width="16.140625" style="0" customWidth="1"/>
    <col min="4" max="4" width="20.140625" style="0" customWidth="1"/>
    <col min="5" max="5" width="16.00390625" style="0" customWidth="1"/>
    <col min="6" max="6" width="9.28125" style="0" customWidth="1"/>
    <col min="7" max="7" width="9.00390625" style="0" customWidth="1"/>
    <col min="10" max="10" width="10.00390625" style="0" bestFit="1" customWidth="1"/>
  </cols>
  <sheetData>
    <row r="2" spans="1:7" ht="15">
      <c r="A2" s="117" t="s">
        <v>1404</v>
      </c>
      <c r="B2" s="117"/>
      <c r="C2" s="117"/>
      <c r="D2" s="117"/>
      <c r="E2" s="117"/>
      <c r="G2" s="74"/>
    </row>
    <row r="3" spans="1:7" ht="41.25" customHeight="1">
      <c r="A3" s="66" t="s">
        <v>1303</v>
      </c>
      <c r="B3" s="66" t="s">
        <v>1352</v>
      </c>
      <c r="C3" s="26" t="s">
        <v>1403</v>
      </c>
      <c r="D3" s="26" t="s">
        <v>1439</v>
      </c>
      <c r="E3" s="26" t="s">
        <v>1440</v>
      </c>
      <c r="F3" s="26" t="s">
        <v>1364</v>
      </c>
      <c r="G3" s="26" t="s">
        <v>1363</v>
      </c>
    </row>
    <row r="4" spans="1:7" ht="15">
      <c r="A4" s="66">
        <v>1</v>
      </c>
      <c r="B4" s="66">
        <v>2</v>
      </c>
      <c r="C4" s="26">
        <v>3</v>
      </c>
      <c r="D4" s="25">
        <v>4</v>
      </c>
      <c r="E4" s="26">
        <v>5</v>
      </c>
      <c r="F4" s="26">
        <v>7</v>
      </c>
      <c r="G4" s="26">
        <v>6</v>
      </c>
    </row>
    <row r="5" spans="1:7" ht="15">
      <c r="A5" s="27">
        <v>3</v>
      </c>
      <c r="B5" s="27" t="s">
        <v>1327</v>
      </c>
      <c r="C5" s="99">
        <f>C6+C16+C47+C53+C56+C59</f>
        <v>10941722.040000001</v>
      </c>
      <c r="D5" s="99">
        <f>D6+D16+D47+D53+D56+D59</f>
        <v>11521559</v>
      </c>
      <c r="E5" s="99">
        <f>E6+E16+E47+E53+E56+E59</f>
        <v>11504164.870000001</v>
      </c>
      <c r="F5" s="58">
        <f>E5/D5*100</f>
        <v>99.84902971898163</v>
      </c>
      <c r="G5" s="58">
        <f>E5/C5*100</f>
        <v>105.14035019299392</v>
      </c>
    </row>
    <row r="6" spans="1:7" ht="15">
      <c r="A6" s="27">
        <v>31</v>
      </c>
      <c r="B6" s="27" t="s">
        <v>1298</v>
      </c>
      <c r="C6" s="99">
        <f>C7+C11+C13</f>
        <v>9290947.88</v>
      </c>
      <c r="D6" s="99">
        <f>D7+D11+D13</f>
        <v>9301776</v>
      </c>
      <c r="E6" s="99">
        <f>E7+E11+E13</f>
        <v>9364528.97</v>
      </c>
      <c r="F6" s="58">
        <f aca="true" t="shared" si="0" ref="F6:F62">E6/D6*100</f>
        <v>100.67463428489356</v>
      </c>
      <c r="G6" s="58">
        <f aca="true" t="shared" si="1" ref="G6:G62">E6/C6*100</f>
        <v>100.79196537264399</v>
      </c>
    </row>
    <row r="7" spans="1:7" ht="15">
      <c r="A7" s="27">
        <v>311</v>
      </c>
      <c r="B7" s="27" t="s">
        <v>1353</v>
      </c>
      <c r="C7" s="99">
        <f>C8+C9+C10</f>
        <v>7715469.19</v>
      </c>
      <c r="D7" s="99">
        <f>D8+D9+D10</f>
        <v>7731976</v>
      </c>
      <c r="E7" s="99">
        <f>E8+E9+E10</f>
        <v>7787611.22</v>
      </c>
      <c r="F7" s="58">
        <f t="shared" si="0"/>
        <v>100.71954724122267</v>
      </c>
      <c r="G7" s="58">
        <f t="shared" si="1"/>
        <v>100.93503101656478</v>
      </c>
    </row>
    <row r="8" spans="1:7" ht="15">
      <c r="A8" s="46">
        <v>3111</v>
      </c>
      <c r="B8" s="46" t="s">
        <v>1288</v>
      </c>
      <c r="C8" s="100">
        <v>7715469.19</v>
      </c>
      <c r="D8" s="100">
        <f>6896588+17800+755350+19948+17550+24600</f>
        <v>7731836</v>
      </c>
      <c r="E8" s="100">
        <v>7786780.02</v>
      </c>
      <c r="F8" s="58">
        <f t="shared" si="0"/>
        <v>100.71062060809359</v>
      </c>
      <c r="G8" s="58">
        <f t="shared" si="1"/>
        <v>100.92425785449865</v>
      </c>
    </row>
    <row r="9" spans="1:7" ht="15">
      <c r="A9" s="46">
        <v>3112</v>
      </c>
      <c r="B9" s="46" t="s">
        <v>1442</v>
      </c>
      <c r="C9" s="100">
        <v>0</v>
      </c>
      <c r="D9" s="100">
        <v>140</v>
      </c>
      <c r="E9" s="100">
        <v>137.22</v>
      </c>
      <c r="F9" s="58">
        <f t="shared" si="0"/>
        <v>98.0142857142857</v>
      </c>
      <c r="G9" s="58" t="s">
        <v>1441</v>
      </c>
    </row>
    <row r="10" spans="1:7" ht="15">
      <c r="A10" s="46">
        <v>3113</v>
      </c>
      <c r="B10" s="46" t="s">
        <v>1445</v>
      </c>
      <c r="C10" s="100">
        <v>0</v>
      </c>
      <c r="D10" s="100">
        <v>0</v>
      </c>
      <c r="E10" s="100">
        <v>693.98</v>
      </c>
      <c r="F10" s="58" t="s">
        <v>1441</v>
      </c>
      <c r="G10" s="58" t="s">
        <v>1441</v>
      </c>
    </row>
    <row r="11" spans="1:7" ht="15">
      <c r="A11" s="27">
        <v>312</v>
      </c>
      <c r="B11" s="27" t="s">
        <v>1289</v>
      </c>
      <c r="C11" s="99">
        <f>C12</f>
        <v>302426.21</v>
      </c>
      <c r="D11" s="99">
        <f>D12</f>
        <v>293836</v>
      </c>
      <c r="E11" s="99">
        <f>E12</f>
        <v>291783.58</v>
      </c>
      <c r="F11" s="58">
        <f t="shared" si="0"/>
        <v>99.30150832437143</v>
      </c>
      <c r="G11" s="58">
        <f t="shared" si="1"/>
        <v>96.48091678297327</v>
      </c>
    </row>
    <row r="12" spans="1:10" ht="15">
      <c r="A12" s="46">
        <v>3121</v>
      </c>
      <c r="B12" s="46" t="s">
        <v>1289</v>
      </c>
      <c r="C12" s="100">
        <v>302426.21</v>
      </c>
      <c r="D12" s="100">
        <f>193836+4500+95500</f>
        <v>293836</v>
      </c>
      <c r="E12" s="100">
        <v>291783.58</v>
      </c>
      <c r="F12" s="58">
        <f t="shared" si="0"/>
        <v>99.30150832437143</v>
      </c>
      <c r="G12" s="58">
        <f t="shared" si="1"/>
        <v>96.48091678297327</v>
      </c>
      <c r="J12" s="69"/>
    </row>
    <row r="13" spans="1:7" ht="15">
      <c r="A13" s="27">
        <v>313</v>
      </c>
      <c r="B13" s="27" t="s">
        <v>1300</v>
      </c>
      <c r="C13" s="99">
        <f>C14+C15</f>
        <v>1273052.48</v>
      </c>
      <c r="D13" s="99">
        <f>D14+D15</f>
        <v>1275964</v>
      </c>
      <c r="E13" s="99">
        <f>E14+E15</f>
        <v>1285134.1700000002</v>
      </c>
      <c r="F13" s="58">
        <f t="shared" si="0"/>
        <v>100.71868563689885</v>
      </c>
      <c r="G13" s="58">
        <f t="shared" si="1"/>
        <v>100.9490331459077</v>
      </c>
    </row>
    <row r="14" spans="1:7" ht="15" customHeight="1">
      <c r="A14" s="46">
        <v>3132</v>
      </c>
      <c r="B14" s="46" t="s">
        <v>1326</v>
      </c>
      <c r="C14" s="100">
        <v>1273052.48</v>
      </c>
      <c r="D14" s="100">
        <f>1137937+3000+124640+3092+2896+4060</f>
        <v>1275625</v>
      </c>
      <c r="E14" s="100">
        <v>1284795.08</v>
      </c>
      <c r="F14" s="58">
        <f t="shared" si="0"/>
        <v>100.71886957373837</v>
      </c>
      <c r="G14" s="58">
        <f t="shared" si="1"/>
        <v>100.92239716621896</v>
      </c>
    </row>
    <row r="15" spans="1:7" ht="15" customHeight="1">
      <c r="A15" s="46">
        <v>3133</v>
      </c>
      <c r="B15" s="46" t="s">
        <v>1446</v>
      </c>
      <c r="C15" s="100">
        <v>0</v>
      </c>
      <c r="D15" s="100">
        <v>339</v>
      </c>
      <c r="E15" s="100">
        <v>339.09</v>
      </c>
      <c r="F15" s="58">
        <f t="shared" si="0"/>
        <v>100.02654867256638</v>
      </c>
      <c r="G15" s="58" t="s">
        <v>1441</v>
      </c>
    </row>
    <row r="16" spans="1:7" ht="15">
      <c r="A16" s="27">
        <v>32</v>
      </c>
      <c r="B16" s="27" t="s">
        <v>1301</v>
      </c>
      <c r="C16" s="99">
        <f>C17+C22+C28+C40</f>
        <v>1597349.38</v>
      </c>
      <c r="D16" s="99">
        <f>D17+D22+D28+D38+D40</f>
        <v>2153927</v>
      </c>
      <c r="E16" s="99">
        <f>E17+E22+E28+E38+E40</f>
        <v>2057001.5399999998</v>
      </c>
      <c r="F16" s="58">
        <f t="shared" si="0"/>
        <v>95.50005826567009</v>
      </c>
      <c r="G16" s="58">
        <f t="shared" si="1"/>
        <v>128.77593128686723</v>
      </c>
    </row>
    <row r="17" spans="1:7" ht="15">
      <c r="A17" s="27">
        <v>321</v>
      </c>
      <c r="B17" s="27" t="s">
        <v>1302</v>
      </c>
      <c r="C17" s="99">
        <f>C18+C19+C20+C21</f>
        <v>236061.69</v>
      </c>
      <c r="D17" s="99">
        <f>D18+D19+D20+D21</f>
        <v>503219</v>
      </c>
      <c r="E17" s="99">
        <f>E18+E19+E20+E21</f>
        <v>487393.75999999995</v>
      </c>
      <c r="F17" s="58">
        <f t="shared" si="0"/>
        <v>96.85519823377096</v>
      </c>
      <c r="G17" s="58">
        <f t="shared" si="1"/>
        <v>206.46880906427464</v>
      </c>
    </row>
    <row r="18" spans="1:7" ht="15">
      <c r="A18" s="46">
        <v>3211</v>
      </c>
      <c r="B18" s="46" t="s">
        <v>1264</v>
      </c>
      <c r="C18" s="100">
        <v>40375.91</v>
      </c>
      <c r="D18" s="100">
        <f>58000+7305+26000+40000+7143+30900</f>
        <v>169348</v>
      </c>
      <c r="E18" s="100">
        <v>162064.96</v>
      </c>
      <c r="F18" s="58">
        <f t="shared" si="0"/>
        <v>95.69936462196186</v>
      </c>
      <c r="G18" s="58">
        <f t="shared" si="1"/>
        <v>401.39023491978253</v>
      </c>
    </row>
    <row r="19" spans="1:7" ht="15">
      <c r="A19" s="46">
        <v>3212</v>
      </c>
      <c r="B19" s="46" t="s">
        <v>1265</v>
      </c>
      <c r="C19" s="100">
        <v>136757.04</v>
      </c>
      <c r="D19" s="100">
        <f>235149+372+2850</f>
        <v>238371</v>
      </c>
      <c r="E19" s="100">
        <v>241512.75</v>
      </c>
      <c r="F19" s="58">
        <f t="shared" si="0"/>
        <v>101.31800848257548</v>
      </c>
      <c r="G19" s="58">
        <f t="shared" si="1"/>
        <v>176.59986644928844</v>
      </c>
    </row>
    <row r="20" spans="1:7" ht="15">
      <c r="A20" s="46">
        <v>3213</v>
      </c>
      <c r="B20" s="46" t="s">
        <v>1266</v>
      </c>
      <c r="C20" s="100">
        <v>58724.74</v>
      </c>
      <c r="D20" s="100">
        <f>53000+33500+2500+6500</f>
        <v>95500</v>
      </c>
      <c r="E20" s="100">
        <v>83816.05</v>
      </c>
      <c r="F20" s="58">
        <f t="shared" si="0"/>
        <v>87.76549738219896</v>
      </c>
      <c r="G20" s="58">
        <f t="shared" si="1"/>
        <v>142.72698355071475</v>
      </c>
    </row>
    <row r="21" spans="1:7" ht="15">
      <c r="A21" s="46">
        <v>3214</v>
      </c>
      <c r="B21" s="46" t="s">
        <v>1399</v>
      </c>
      <c r="C21" s="100">
        <v>204</v>
      </c>
      <c r="D21" s="100">
        <v>0</v>
      </c>
      <c r="E21" s="100">
        <v>0</v>
      </c>
      <c r="F21" s="58" t="s">
        <v>1441</v>
      </c>
      <c r="G21" s="58">
        <f t="shared" si="1"/>
        <v>0</v>
      </c>
    </row>
    <row r="22" spans="1:7" ht="15">
      <c r="A22" s="27">
        <v>322</v>
      </c>
      <c r="B22" s="27" t="s">
        <v>1316</v>
      </c>
      <c r="C22" s="99">
        <f>C23+C24+C25+C26+C27</f>
        <v>389104.99999999994</v>
      </c>
      <c r="D22" s="99">
        <f>D23+D24+D25+D26+D27</f>
        <v>538346</v>
      </c>
      <c r="E22" s="99">
        <f>E23+E24+E25+E26+E27</f>
        <v>538056.36</v>
      </c>
      <c r="F22" s="58">
        <f>E22/D22*100</f>
        <v>99.94619816995018</v>
      </c>
      <c r="G22" s="58">
        <f t="shared" si="1"/>
        <v>138.2805052620758</v>
      </c>
    </row>
    <row r="23" spans="1:7" ht="15">
      <c r="A23" s="46">
        <v>3221</v>
      </c>
      <c r="B23" s="46" t="s">
        <v>1267</v>
      </c>
      <c r="C23" s="100">
        <v>81595.14</v>
      </c>
      <c r="D23" s="100">
        <f>66000+6950+5000+18500+2595+2641</f>
        <v>101686</v>
      </c>
      <c r="E23" s="100">
        <v>104789.24</v>
      </c>
      <c r="F23" s="58">
        <f t="shared" si="0"/>
        <v>103.0517868733159</v>
      </c>
      <c r="G23" s="58">
        <f t="shared" si="1"/>
        <v>128.4258351661631</v>
      </c>
    </row>
    <row r="24" spans="1:7" ht="15">
      <c r="A24" s="46">
        <v>3222</v>
      </c>
      <c r="B24" s="46" t="s">
        <v>1268</v>
      </c>
      <c r="C24" s="100">
        <v>4263.4</v>
      </c>
      <c r="D24" s="100">
        <v>5700</v>
      </c>
      <c r="E24" s="100">
        <v>5163.33</v>
      </c>
      <c r="F24" s="58">
        <f t="shared" si="0"/>
        <v>90.58473684210526</v>
      </c>
      <c r="G24" s="58">
        <f t="shared" si="1"/>
        <v>121.10827039452082</v>
      </c>
    </row>
    <row r="25" spans="1:7" ht="15">
      <c r="A25" s="46">
        <v>3223</v>
      </c>
      <c r="B25" s="46" t="s">
        <v>1269</v>
      </c>
      <c r="C25" s="100">
        <v>290321.18</v>
      </c>
      <c r="D25" s="100">
        <f>410000</f>
        <v>410000</v>
      </c>
      <c r="E25" s="100">
        <v>408572.66</v>
      </c>
      <c r="F25" s="58">
        <f t="shared" si="0"/>
        <v>99.65186829268292</v>
      </c>
      <c r="G25" s="58">
        <f t="shared" si="1"/>
        <v>140.73126183904324</v>
      </c>
    </row>
    <row r="26" spans="1:7" ht="15">
      <c r="A26" s="46">
        <v>3224</v>
      </c>
      <c r="B26" s="46" t="s">
        <v>1270</v>
      </c>
      <c r="C26" s="100">
        <v>10656.68</v>
      </c>
      <c r="D26" s="100">
        <v>2500</v>
      </c>
      <c r="E26" s="100">
        <v>1904.25</v>
      </c>
      <c r="F26" s="58">
        <f t="shared" si="0"/>
        <v>76.17</v>
      </c>
      <c r="G26" s="58">
        <f t="shared" si="1"/>
        <v>17.869073670223745</v>
      </c>
    </row>
    <row r="27" spans="1:7" ht="15">
      <c r="A27" s="46">
        <v>3225</v>
      </c>
      <c r="B27" s="46" t="s">
        <v>1419</v>
      </c>
      <c r="C27" s="100">
        <v>2268.6</v>
      </c>
      <c r="D27" s="100">
        <f>4000+460+14000</f>
        <v>18460</v>
      </c>
      <c r="E27" s="100">
        <v>17626.88</v>
      </c>
      <c r="F27" s="58">
        <f t="shared" si="0"/>
        <v>95.48689057421453</v>
      </c>
      <c r="G27" s="58">
        <f t="shared" si="1"/>
        <v>776.9937406329896</v>
      </c>
    </row>
    <row r="28" spans="1:7" ht="15">
      <c r="A28" s="27">
        <v>323</v>
      </c>
      <c r="B28" s="27" t="s">
        <v>1317</v>
      </c>
      <c r="C28" s="99">
        <f>C29+C30+C31+C32+C33+C34+C35+C36+C37</f>
        <v>928163.23</v>
      </c>
      <c r="D28" s="99">
        <f>D29+D30+D31+D32+D33+D34+D35+D36+D37</f>
        <v>1029480</v>
      </c>
      <c r="E28" s="99">
        <f>E29+E30+E31+E32+E33+E34+E35+E36+E37</f>
        <v>953538.72</v>
      </c>
      <c r="F28" s="58">
        <f t="shared" si="0"/>
        <v>92.62333605315305</v>
      </c>
      <c r="G28" s="58">
        <f t="shared" si="1"/>
        <v>102.73394691578117</v>
      </c>
    </row>
    <row r="29" spans="1:7" ht="15">
      <c r="A29" s="46">
        <v>3231</v>
      </c>
      <c r="B29" s="46" t="s">
        <v>1271</v>
      </c>
      <c r="C29" s="100">
        <v>22196.22</v>
      </c>
      <c r="D29" s="100">
        <f>25000+50+982</f>
        <v>26032</v>
      </c>
      <c r="E29" s="100">
        <v>24740.02</v>
      </c>
      <c r="F29" s="58">
        <f t="shared" si="0"/>
        <v>95.0369545175169</v>
      </c>
      <c r="G29" s="58">
        <f t="shared" si="1"/>
        <v>111.46050994268393</v>
      </c>
    </row>
    <row r="30" spans="1:7" ht="15">
      <c r="A30" s="46">
        <v>3232</v>
      </c>
      <c r="B30" s="46" t="s">
        <v>1272</v>
      </c>
      <c r="C30" s="100">
        <v>129221.13</v>
      </c>
      <c r="D30" s="100">
        <f>77000+4000</f>
        <v>81000</v>
      </c>
      <c r="E30" s="100">
        <v>83464.09</v>
      </c>
      <c r="F30" s="58">
        <f t="shared" si="0"/>
        <v>103.04208641975308</v>
      </c>
      <c r="G30" s="58">
        <f t="shared" si="1"/>
        <v>64.5901254694182</v>
      </c>
    </row>
    <row r="31" spans="1:7" ht="15">
      <c r="A31" s="46">
        <v>3233</v>
      </c>
      <c r="B31" s="46" t="s">
        <v>1273</v>
      </c>
      <c r="C31" s="100">
        <v>15162.97</v>
      </c>
      <c r="D31" s="100">
        <f>38000+10500+9405+20305+30735</f>
        <v>108945</v>
      </c>
      <c r="E31" s="100">
        <v>98292.09</v>
      </c>
      <c r="F31" s="58">
        <f t="shared" si="0"/>
        <v>90.22175409610354</v>
      </c>
      <c r="G31" s="58">
        <f t="shared" si="1"/>
        <v>648.2377133239728</v>
      </c>
    </row>
    <row r="32" spans="1:7" ht="15">
      <c r="A32" s="46">
        <v>3234</v>
      </c>
      <c r="B32" s="46" t="s">
        <v>1274</v>
      </c>
      <c r="C32" s="100">
        <v>76204.12</v>
      </c>
      <c r="D32" s="100">
        <f>80000+2188</f>
        <v>82188</v>
      </c>
      <c r="E32" s="100">
        <f>81475.41-560.48</f>
        <v>80914.93000000001</v>
      </c>
      <c r="F32" s="58">
        <f t="shared" si="0"/>
        <v>98.45102691390471</v>
      </c>
      <c r="G32" s="58">
        <f t="shared" si="1"/>
        <v>106.18183111359333</v>
      </c>
    </row>
    <row r="33" spans="1:7" ht="15">
      <c r="A33" s="46">
        <v>3235</v>
      </c>
      <c r="B33" s="46" t="s">
        <v>1275</v>
      </c>
      <c r="C33" s="100">
        <v>15540.19</v>
      </c>
      <c r="D33" s="100">
        <f>18000</f>
        <v>18000</v>
      </c>
      <c r="E33" s="100">
        <v>18901.95</v>
      </c>
      <c r="F33" s="58">
        <f t="shared" si="0"/>
        <v>105.01083333333334</v>
      </c>
      <c r="G33" s="58">
        <f t="shared" si="1"/>
        <v>121.63268274068722</v>
      </c>
    </row>
    <row r="34" spans="1:7" ht="15">
      <c r="A34" s="46">
        <v>3236</v>
      </c>
      <c r="B34" s="46" t="s">
        <v>1276</v>
      </c>
      <c r="C34" s="100">
        <v>26132.67</v>
      </c>
      <c r="D34" s="100">
        <f>4800+1740+4064</f>
        <v>10604</v>
      </c>
      <c r="E34" s="100">
        <v>10604.16</v>
      </c>
      <c r="F34" s="58">
        <f t="shared" si="0"/>
        <v>100.00150886457942</v>
      </c>
      <c r="G34" s="58">
        <f t="shared" si="1"/>
        <v>40.578172838825886</v>
      </c>
    </row>
    <row r="35" spans="1:7" ht="15">
      <c r="A35" s="46">
        <v>3237</v>
      </c>
      <c r="B35" s="46" t="s">
        <v>1277</v>
      </c>
      <c r="C35" s="100">
        <v>351008.13</v>
      </c>
      <c r="D35" s="100">
        <f>85161+260000+25210+37000+47000+34470</f>
        <v>488841</v>
      </c>
      <c r="E35" s="100">
        <f>435095.29-5310.04-1770</f>
        <v>428015.25</v>
      </c>
      <c r="F35" s="58">
        <f t="shared" si="0"/>
        <v>87.55715048451337</v>
      </c>
      <c r="G35" s="58">
        <f t="shared" si="1"/>
        <v>121.93884227126021</v>
      </c>
    </row>
    <row r="36" spans="1:7" ht="15">
      <c r="A36" s="46">
        <v>3238</v>
      </c>
      <c r="B36" s="46" t="s">
        <v>1278</v>
      </c>
      <c r="C36" s="100">
        <v>17881.28</v>
      </c>
      <c r="D36" s="100">
        <f>19000+200</f>
        <v>19200</v>
      </c>
      <c r="E36" s="100">
        <v>16871.51</v>
      </c>
      <c r="F36" s="58">
        <f t="shared" si="0"/>
        <v>87.87244791666666</v>
      </c>
      <c r="G36" s="58">
        <f t="shared" si="1"/>
        <v>94.35292104368366</v>
      </c>
    </row>
    <row r="37" spans="1:7" ht="15">
      <c r="A37" s="46">
        <v>3239</v>
      </c>
      <c r="B37" s="46" t="s">
        <v>1279</v>
      </c>
      <c r="C37" s="100">
        <v>274816.52</v>
      </c>
      <c r="D37" s="100">
        <f>60000+1480+36100+25000+72090</f>
        <v>194670</v>
      </c>
      <c r="E37" s="100">
        <v>191734.72</v>
      </c>
      <c r="F37" s="58">
        <f t="shared" si="0"/>
        <v>98.49217650382698</v>
      </c>
      <c r="G37" s="58">
        <f t="shared" si="1"/>
        <v>69.76826575054513</v>
      </c>
    </row>
    <row r="38" spans="1:7" ht="15">
      <c r="A38" s="50">
        <v>324</v>
      </c>
      <c r="B38" s="43" t="s">
        <v>1323</v>
      </c>
      <c r="C38" s="99">
        <f>C39</f>
        <v>0</v>
      </c>
      <c r="D38" s="99">
        <f>D39</f>
        <v>13038</v>
      </c>
      <c r="E38" s="99">
        <f>E39</f>
        <v>13033</v>
      </c>
      <c r="F38" s="58">
        <f t="shared" si="0"/>
        <v>99.96165055990183</v>
      </c>
      <c r="G38" s="58" t="s">
        <v>1441</v>
      </c>
    </row>
    <row r="39" spans="1:7" ht="15">
      <c r="A39" s="46">
        <v>3241</v>
      </c>
      <c r="B39" s="46" t="s">
        <v>1323</v>
      </c>
      <c r="C39" s="100">
        <v>0</v>
      </c>
      <c r="D39" s="100">
        <f>9768+1770+300+1200</f>
        <v>13038</v>
      </c>
      <c r="E39" s="100">
        <v>13033</v>
      </c>
      <c r="F39" s="58">
        <f t="shared" si="0"/>
        <v>99.96165055990183</v>
      </c>
      <c r="G39" s="58" t="s">
        <v>1441</v>
      </c>
    </row>
    <row r="40" spans="1:7" ht="15">
      <c r="A40" s="27">
        <v>329</v>
      </c>
      <c r="B40" s="27" t="s">
        <v>1283</v>
      </c>
      <c r="C40" s="99">
        <f>SUM(C41:C46)</f>
        <v>44019.45999999999</v>
      </c>
      <c r="D40" s="99">
        <f>SUM(D41:D46)</f>
        <v>69844</v>
      </c>
      <c r="E40" s="99">
        <f>SUM(E41:E46)</f>
        <v>64979.700000000004</v>
      </c>
      <c r="F40" s="58">
        <f t="shared" si="0"/>
        <v>93.03547906763644</v>
      </c>
      <c r="G40" s="58">
        <f t="shared" si="1"/>
        <v>147.61584989911282</v>
      </c>
    </row>
    <row r="41" spans="1:7" ht="15">
      <c r="A41" s="46">
        <v>3292</v>
      </c>
      <c r="B41" s="46" t="s">
        <v>1280</v>
      </c>
      <c r="C41" s="100">
        <v>21265.51</v>
      </c>
      <c r="D41" s="100">
        <f>18000+250</f>
        <v>18250</v>
      </c>
      <c r="E41" s="100">
        <v>13815.44</v>
      </c>
      <c r="F41" s="58">
        <f t="shared" si="0"/>
        <v>75.7010410958904</v>
      </c>
      <c r="G41" s="58">
        <f t="shared" si="1"/>
        <v>64.96641745248527</v>
      </c>
    </row>
    <row r="42" spans="1:7" ht="15">
      <c r="A42" s="46">
        <v>3293</v>
      </c>
      <c r="B42" s="46" t="s">
        <v>1290</v>
      </c>
      <c r="C42" s="100">
        <v>1723.14</v>
      </c>
      <c r="D42" s="100">
        <f>1000+15500+2100+2451</f>
        <v>21051</v>
      </c>
      <c r="E42" s="100">
        <v>19724.37</v>
      </c>
      <c r="F42" s="58">
        <f t="shared" si="0"/>
        <v>93.69801909647997</v>
      </c>
      <c r="G42" s="58">
        <f t="shared" si="1"/>
        <v>1144.6759984679131</v>
      </c>
    </row>
    <row r="43" spans="1:7" ht="15">
      <c r="A43" s="46">
        <v>3294</v>
      </c>
      <c r="B43" s="46" t="s">
        <v>1281</v>
      </c>
      <c r="C43" s="100">
        <v>2892.89</v>
      </c>
      <c r="D43" s="100">
        <f>2000+950</f>
        <v>2950</v>
      </c>
      <c r="E43" s="100">
        <v>2864.98</v>
      </c>
      <c r="F43" s="58">
        <f t="shared" si="0"/>
        <v>97.11796610169492</v>
      </c>
      <c r="G43" s="58">
        <f t="shared" si="1"/>
        <v>99.0352208345288</v>
      </c>
    </row>
    <row r="44" spans="1:7" ht="15">
      <c r="A44" s="46">
        <v>3295</v>
      </c>
      <c r="B44" s="46" t="s">
        <v>1282</v>
      </c>
      <c r="C44" s="100">
        <v>10177.5</v>
      </c>
      <c r="D44" s="100">
        <f>11163+300+1375+3005</f>
        <v>15843</v>
      </c>
      <c r="E44" s="100">
        <v>15796.62</v>
      </c>
      <c r="F44" s="58">
        <f t="shared" si="0"/>
        <v>99.70725241431548</v>
      </c>
      <c r="G44" s="58">
        <f t="shared" si="1"/>
        <v>155.21120117907148</v>
      </c>
    </row>
    <row r="45" spans="1:7" ht="15">
      <c r="A45" s="46">
        <v>3296</v>
      </c>
      <c r="B45" s="46" t="s">
        <v>1444</v>
      </c>
      <c r="C45" s="100">
        <v>0</v>
      </c>
      <c r="D45" s="100">
        <v>3750</v>
      </c>
      <c r="E45" s="100">
        <v>3750</v>
      </c>
      <c r="F45" s="58">
        <f t="shared" si="0"/>
        <v>100</v>
      </c>
      <c r="G45" s="58" t="s">
        <v>1441</v>
      </c>
    </row>
    <row r="46" spans="1:7" ht="15">
      <c r="A46" s="46">
        <v>3299</v>
      </c>
      <c r="B46" s="46" t="s">
        <v>1283</v>
      </c>
      <c r="C46" s="100">
        <v>7960.42</v>
      </c>
      <c r="D46" s="100">
        <v>8000</v>
      </c>
      <c r="E46" s="100">
        <v>9028.29</v>
      </c>
      <c r="F46" s="58">
        <f t="shared" si="0"/>
        <v>112.85362500000001</v>
      </c>
      <c r="G46" s="58">
        <f t="shared" si="1"/>
        <v>113.41474444815726</v>
      </c>
    </row>
    <row r="47" spans="1:7" ht="15">
      <c r="A47" s="27">
        <v>34</v>
      </c>
      <c r="B47" s="27" t="s">
        <v>1318</v>
      </c>
      <c r="C47" s="99">
        <f>C48</f>
        <v>7775.360000000001</v>
      </c>
      <c r="D47" s="99">
        <f>D48</f>
        <v>20448</v>
      </c>
      <c r="E47" s="99">
        <f>E48</f>
        <v>21673.879999999997</v>
      </c>
      <c r="F47" s="58">
        <f t="shared" si="0"/>
        <v>105.99510954616586</v>
      </c>
      <c r="G47" s="58">
        <f t="shared" si="1"/>
        <v>278.7508231130134</v>
      </c>
    </row>
    <row r="48" spans="1:7" ht="15">
      <c r="A48" s="27">
        <v>343</v>
      </c>
      <c r="B48" s="27" t="s">
        <v>1319</v>
      </c>
      <c r="C48" s="99">
        <f>C49+C50+C51+C52</f>
        <v>7775.360000000001</v>
      </c>
      <c r="D48" s="99">
        <f>D49+D50+D51+D52</f>
        <v>20448</v>
      </c>
      <c r="E48" s="99">
        <f>E49+E50+E51+E52</f>
        <v>21673.879999999997</v>
      </c>
      <c r="F48" s="58">
        <f t="shared" si="0"/>
        <v>105.99510954616586</v>
      </c>
      <c r="G48" s="58">
        <f t="shared" si="1"/>
        <v>278.7508231130134</v>
      </c>
    </row>
    <row r="49" spans="1:7" ht="15">
      <c r="A49" s="46">
        <v>3431</v>
      </c>
      <c r="B49" s="46" t="s">
        <v>1284</v>
      </c>
      <c r="C49" s="100">
        <v>7536.39</v>
      </c>
      <c r="D49" s="100">
        <f>10600+20+1600</f>
        <v>12220</v>
      </c>
      <c r="E49" s="100">
        <v>12297.46</v>
      </c>
      <c r="F49" s="58">
        <f t="shared" si="0"/>
        <v>100.63387888707037</v>
      </c>
      <c r="G49" s="58">
        <f t="shared" si="1"/>
        <v>163.17441109072112</v>
      </c>
    </row>
    <row r="50" spans="1:7" ht="30">
      <c r="A50" s="46">
        <v>3432</v>
      </c>
      <c r="B50" s="46" t="s">
        <v>1291</v>
      </c>
      <c r="C50" s="100">
        <v>238.95</v>
      </c>
      <c r="D50" s="100">
        <v>1700</v>
      </c>
      <c r="E50" s="100">
        <v>2847.89</v>
      </c>
      <c r="F50" s="58">
        <f t="shared" si="0"/>
        <v>167.52294117647057</v>
      </c>
      <c r="G50" s="58">
        <f t="shared" si="1"/>
        <v>1191.8351119481063</v>
      </c>
    </row>
    <row r="51" spans="1:7" ht="15">
      <c r="A51" s="46">
        <v>3433</v>
      </c>
      <c r="B51" s="46" t="s">
        <v>1366</v>
      </c>
      <c r="C51" s="100">
        <v>0</v>
      </c>
      <c r="D51" s="100">
        <v>6528</v>
      </c>
      <c r="E51" s="100">
        <v>6528.5</v>
      </c>
      <c r="F51" s="58">
        <f t="shared" si="0"/>
        <v>100.00765931372548</v>
      </c>
      <c r="G51" s="58" t="s">
        <v>1441</v>
      </c>
    </row>
    <row r="52" spans="1:7" ht="15">
      <c r="A52" s="46">
        <v>3434</v>
      </c>
      <c r="B52" s="46" t="s">
        <v>1418</v>
      </c>
      <c r="C52" s="100">
        <v>0.02</v>
      </c>
      <c r="D52" s="100">
        <v>0</v>
      </c>
      <c r="E52" s="100">
        <v>0.03</v>
      </c>
      <c r="F52" s="58" t="s">
        <v>1441</v>
      </c>
      <c r="G52" s="58">
        <f t="shared" si="1"/>
        <v>150</v>
      </c>
    </row>
    <row r="53" spans="1:7" ht="15">
      <c r="A53" s="27">
        <v>36</v>
      </c>
      <c r="B53" s="27" t="s">
        <v>1354</v>
      </c>
      <c r="C53" s="99">
        <f aca="true" t="shared" si="2" ref="C53:E54">C54</f>
        <v>36649.42</v>
      </c>
      <c r="D53" s="99">
        <f t="shared" si="2"/>
        <v>45408</v>
      </c>
      <c r="E53" s="99">
        <f t="shared" si="2"/>
        <v>42960.48</v>
      </c>
      <c r="F53" s="58">
        <f t="shared" si="0"/>
        <v>94.60993657505287</v>
      </c>
      <c r="G53" s="58">
        <f t="shared" si="1"/>
        <v>117.22008151834329</v>
      </c>
    </row>
    <row r="54" spans="1:7" ht="15">
      <c r="A54" s="27">
        <v>369</v>
      </c>
      <c r="B54" s="27" t="s">
        <v>1292</v>
      </c>
      <c r="C54" s="99">
        <f t="shared" si="2"/>
        <v>36649.42</v>
      </c>
      <c r="D54" s="99">
        <f t="shared" si="2"/>
        <v>45408</v>
      </c>
      <c r="E54" s="99">
        <f t="shared" si="2"/>
        <v>42960.48</v>
      </c>
      <c r="F54" s="58">
        <f t="shared" si="0"/>
        <v>94.60993657505287</v>
      </c>
      <c r="G54" s="58">
        <f t="shared" si="1"/>
        <v>117.22008151834329</v>
      </c>
    </row>
    <row r="55" spans="1:7" ht="15">
      <c r="A55" s="46">
        <v>3691</v>
      </c>
      <c r="B55" s="46" t="s">
        <v>1292</v>
      </c>
      <c r="C55" s="100">
        <v>36649.42</v>
      </c>
      <c r="D55" s="100">
        <f>3921+41487</f>
        <v>45408</v>
      </c>
      <c r="E55" s="100">
        <v>42960.48</v>
      </c>
      <c r="F55" s="58">
        <f>E55/D55*100</f>
        <v>94.60993657505287</v>
      </c>
      <c r="G55" s="58">
        <f t="shared" si="1"/>
        <v>117.22008151834329</v>
      </c>
    </row>
    <row r="56" spans="1:7" ht="30">
      <c r="A56" s="27">
        <v>37</v>
      </c>
      <c r="B56" s="27" t="s">
        <v>1325</v>
      </c>
      <c r="C56" s="99">
        <f aca="true" t="shared" si="3" ref="C56:E57">C57</f>
        <v>9000</v>
      </c>
      <c r="D56" s="99">
        <f t="shared" si="3"/>
        <v>0</v>
      </c>
      <c r="E56" s="99">
        <f>E57</f>
        <v>18000</v>
      </c>
      <c r="F56" s="58" t="s">
        <v>1441</v>
      </c>
      <c r="G56" s="58">
        <f t="shared" si="1"/>
        <v>200</v>
      </c>
    </row>
    <row r="57" spans="1:7" ht="30">
      <c r="A57" s="27">
        <v>372</v>
      </c>
      <c r="B57" s="27" t="s">
        <v>1325</v>
      </c>
      <c r="C57" s="99">
        <f t="shared" si="3"/>
        <v>9000</v>
      </c>
      <c r="D57" s="99">
        <f>D58</f>
        <v>0</v>
      </c>
      <c r="E57" s="99">
        <f t="shared" si="3"/>
        <v>18000</v>
      </c>
      <c r="F57" s="58" t="s">
        <v>1441</v>
      </c>
      <c r="G57" s="58">
        <f t="shared" si="1"/>
        <v>200</v>
      </c>
    </row>
    <row r="58" spans="1:7" ht="15">
      <c r="A58" s="46">
        <v>3721</v>
      </c>
      <c r="B58" s="46" t="s">
        <v>1351</v>
      </c>
      <c r="C58" s="100">
        <v>9000</v>
      </c>
      <c r="D58" s="100">
        <v>0</v>
      </c>
      <c r="E58" s="100">
        <v>18000</v>
      </c>
      <c r="F58" s="58" t="s">
        <v>1441</v>
      </c>
      <c r="G58" s="58">
        <f t="shared" si="1"/>
        <v>200</v>
      </c>
    </row>
    <row r="59" spans="1:7" ht="15">
      <c r="A59" s="27">
        <v>38</v>
      </c>
      <c r="B59" s="27" t="s">
        <v>1324</v>
      </c>
      <c r="C59" s="99">
        <f aca="true" t="shared" si="4" ref="C59:E60">C60</f>
        <v>0</v>
      </c>
      <c r="D59" s="99">
        <f t="shared" si="4"/>
        <v>0</v>
      </c>
      <c r="E59" s="99">
        <f>E60</f>
        <v>0</v>
      </c>
      <c r="F59" s="58" t="s">
        <v>1441</v>
      </c>
      <c r="G59" s="58" t="s">
        <v>1441</v>
      </c>
    </row>
    <row r="60" spans="1:7" ht="15">
      <c r="A60" s="27">
        <v>381</v>
      </c>
      <c r="B60" s="27" t="s">
        <v>1314</v>
      </c>
      <c r="C60" s="99">
        <f>C61</f>
        <v>0</v>
      </c>
      <c r="D60" s="99">
        <f t="shared" si="4"/>
        <v>0</v>
      </c>
      <c r="E60" s="99">
        <f t="shared" si="4"/>
        <v>0</v>
      </c>
      <c r="F60" s="58" t="s">
        <v>1441</v>
      </c>
      <c r="G60" s="58" t="s">
        <v>1441</v>
      </c>
    </row>
    <row r="61" spans="1:7" ht="15">
      <c r="A61" s="46">
        <v>3811</v>
      </c>
      <c r="B61" s="46" t="s">
        <v>1294</v>
      </c>
      <c r="C61" s="100">
        <v>0</v>
      </c>
      <c r="D61" s="100">
        <v>0</v>
      </c>
      <c r="E61" s="100">
        <v>0</v>
      </c>
      <c r="F61" s="58" t="s">
        <v>1441</v>
      </c>
      <c r="G61" s="58" t="s">
        <v>1441</v>
      </c>
    </row>
    <row r="62" spans="1:7" ht="15">
      <c r="A62" s="27">
        <v>4</v>
      </c>
      <c r="B62" s="27" t="s">
        <v>1320</v>
      </c>
      <c r="C62" s="99">
        <f aca="true" t="shared" si="5" ref="C62:E63">C63</f>
        <v>56609.1</v>
      </c>
      <c r="D62" s="99">
        <f t="shared" si="5"/>
        <v>84092</v>
      </c>
      <c r="E62" s="99">
        <f t="shared" si="5"/>
        <v>79271.95</v>
      </c>
      <c r="F62" s="58">
        <f t="shared" si="0"/>
        <v>94.26812300813394</v>
      </c>
      <c r="G62" s="58">
        <f t="shared" si="1"/>
        <v>140.0339344734327</v>
      </c>
    </row>
    <row r="63" spans="1:7" ht="15">
      <c r="A63" s="27">
        <v>42</v>
      </c>
      <c r="B63" s="27" t="s">
        <v>1321</v>
      </c>
      <c r="C63" s="99">
        <f t="shared" si="5"/>
        <v>56609.1</v>
      </c>
      <c r="D63" s="99">
        <f t="shared" si="5"/>
        <v>84092</v>
      </c>
      <c r="E63" s="99">
        <f t="shared" si="5"/>
        <v>79271.95</v>
      </c>
      <c r="F63" s="58">
        <f aca="true" t="shared" si="6" ref="F63:F69">E63/D63*100</f>
        <v>94.26812300813394</v>
      </c>
      <c r="G63" s="58">
        <f aca="true" t="shared" si="7" ref="G63:G68">E63/C63*100</f>
        <v>140.0339344734327</v>
      </c>
    </row>
    <row r="64" spans="1:7" ht="15">
      <c r="A64" s="27">
        <v>422</v>
      </c>
      <c r="B64" s="27" t="s">
        <v>1322</v>
      </c>
      <c r="C64" s="99">
        <f>SUM(C65:C69)</f>
        <v>56609.1</v>
      </c>
      <c r="D64" s="99">
        <f>SUM(D65:D69)</f>
        <v>84092</v>
      </c>
      <c r="E64" s="99">
        <f>SUM(E65:E69)</f>
        <v>79271.95</v>
      </c>
      <c r="F64" s="58">
        <f t="shared" si="6"/>
        <v>94.26812300813394</v>
      </c>
      <c r="G64" s="58">
        <f t="shared" si="7"/>
        <v>140.0339344734327</v>
      </c>
    </row>
    <row r="65" spans="1:7" ht="15">
      <c r="A65" s="46">
        <v>4221</v>
      </c>
      <c r="B65" s="46" t="s">
        <v>1285</v>
      </c>
      <c r="C65" s="100">
        <v>35279.86</v>
      </c>
      <c r="D65" s="100">
        <f>15000+23300+822+18640</f>
        <v>57762</v>
      </c>
      <c r="E65" s="100">
        <v>52948.72</v>
      </c>
      <c r="F65" s="58">
        <f t="shared" si="6"/>
        <v>91.66704753990513</v>
      </c>
      <c r="G65" s="58">
        <f t="shared" si="7"/>
        <v>150.08200145918946</v>
      </c>
    </row>
    <row r="66" spans="1:7" ht="15">
      <c r="A66" s="46">
        <v>4222</v>
      </c>
      <c r="B66" s="46" t="s">
        <v>1293</v>
      </c>
      <c r="C66" s="100">
        <v>4509</v>
      </c>
      <c r="D66" s="100">
        <f>7690+12015</f>
        <v>19705</v>
      </c>
      <c r="E66" s="100">
        <v>19699.08</v>
      </c>
      <c r="F66" s="58">
        <f t="shared" si="6"/>
        <v>99.96995686374018</v>
      </c>
      <c r="G66" s="58">
        <f t="shared" si="7"/>
        <v>436.88356620093145</v>
      </c>
    </row>
    <row r="67" spans="1:7" ht="15">
      <c r="A67" s="46">
        <v>4223</v>
      </c>
      <c r="B67" s="46" t="s">
        <v>1295</v>
      </c>
      <c r="C67" s="100">
        <v>12600</v>
      </c>
      <c r="D67" s="100">
        <v>0</v>
      </c>
      <c r="E67" s="100">
        <v>0</v>
      </c>
      <c r="F67" s="58" t="s">
        <v>1441</v>
      </c>
      <c r="G67" s="58">
        <f t="shared" si="7"/>
        <v>0</v>
      </c>
    </row>
    <row r="68" spans="1:7" ht="15">
      <c r="A68" s="46">
        <v>4225</v>
      </c>
      <c r="B68" s="46" t="s">
        <v>1296</v>
      </c>
      <c r="C68" s="100">
        <v>4220.24</v>
      </c>
      <c r="D68" s="100">
        <v>0</v>
      </c>
      <c r="E68" s="100">
        <v>0</v>
      </c>
      <c r="F68" s="58" t="s">
        <v>1441</v>
      </c>
      <c r="G68" s="58">
        <f t="shared" si="7"/>
        <v>0</v>
      </c>
    </row>
    <row r="69" spans="1:7" ht="15">
      <c r="A69" s="46">
        <v>4227</v>
      </c>
      <c r="B69" s="46" t="s">
        <v>1286</v>
      </c>
      <c r="C69" s="100">
        <v>0</v>
      </c>
      <c r="D69" s="100">
        <v>6625</v>
      </c>
      <c r="E69" s="100">
        <v>6624.15</v>
      </c>
      <c r="F69" s="58">
        <f t="shared" si="6"/>
        <v>99.98716981132075</v>
      </c>
      <c r="G69" s="58" t="s">
        <v>1441</v>
      </c>
    </row>
    <row r="70" spans="1:7" ht="15">
      <c r="A70" s="47"/>
      <c r="B70" s="47" t="s">
        <v>1315</v>
      </c>
      <c r="C70" s="102">
        <f>C5+C62</f>
        <v>10998331.14</v>
      </c>
      <c r="D70" s="102">
        <f>D5+D62</f>
        <v>11605651</v>
      </c>
      <c r="E70" s="102">
        <f>E5+E62</f>
        <v>11583436.82</v>
      </c>
      <c r="F70" s="102">
        <f>E70/D70*100</f>
        <v>99.80859169382225</v>
      </c>
      <c r="G70" s="102">
        <f>E70/C70*100</f>
        <v>105.31994965919893</v>
      </c>
    </row>
    <row r="71" spans="4:7" ht="15">
      <c r="D71" s="11"/>
      <c r="E71" s="11"/>
      <c r="G71" s="11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5"/>
  <sheetViews>
    <sheetView zoomScalePageLayoutView="0" workbookViewId="0" topLeftCell="A37">
      <selection activeCell="E21" sqref="E21"/>
    </sheetView>
  </sheetViews>
  <sheetFormatPr defaultColWidth="9.140625" defaultRowHeight="15"/>
  <cols>
    <col min="1" max="1" width="6.28125" style="16" customWidth="1"/>
    <col min="2" max="2" width="53.140625" style="0" customWidth="1"/>
    <col min="3" max="3" width="15.8515625" style="0" customWidth="1"/>
    <col min="4" max="4" width="19.28125" style="0" customWidth="1"/>
    <col min="5" max="5" width="15.57421875" style="0" customWidth="1"/>
    <col min="6" max="6" width="9.57421875" style="0" customWidth="1"/>
    <col min="7" max="7" width="10.421875" style="0" customWidth="1"/>
    <col min="8" max="8" width="16.7109375" style="0" customWidth="1"/>
  </cols>
  <sheetData>
    <row r="1" spans="1:7" ht="15">
      <c r="A1" s="117" t="s">
        <v>1408</v>
      </c>
      <c r="B1" s="117"/>
      <c r="C1" s="117"/>
      <c r="D1" s="117"/>
      <c r="E1" s="117"/>
      <c r="G1" s="74"/>
    </row>
    <row r="2" spans="1:7" ht="39.75" customHeight="1">
      <c r="A2" s="66" t="s">
        <v>1303</v>
      </c>
      <c r="B2" s="66" t="s">
        <v>1356</v>
      </c>
      <c r="C2" s="26" t="s">
        <v>1403</v>
      </c>
      <c r="D2" s="26" t="s">
        <v>1439</v>
      </c>
      <c r="E2" s="26" t="s">
        <v>1440</v>
      </c>
      <c r="F2" s="26" t="s">
        <v>1364</v>
      </c>
      <c r="G2" s="26" t="s">
        <v>1363</v>
      </c>
    </row>
    <row r="3" spans="1:7" ht="18" customHeight="1">
      <c r="A3" s="66">
        <v>1</v>
      </c>
      <c r="B3" s="66">
        <v>2</v>
      </c>
      <c r="C3" s="66">
        <v>3</v>
      </c>
      <c r="D3" s="25">
        <v>4</v>
      </c>
      <c r="E3" s="26">
        <v>5</v>
      </c>
      <c r="F3" s="26">
        <v>7</v>
      </c>
      <c r="G3" s="26">
        <v>6</v>
      </c>
    </row>
    <row r="4" spans="1:7" ht="15">
      <c r="A4" s="51"/>
      <c r="B4" s="51" t="s">
        <v>1261</v>
      </c>
      <c r="C4" s="103">
        <f>C5+C53</f>
        <v>9312611.88</v>
      </c>
      <c r="D4" s="103">
        <f>D5+D53</f>
        <v>9825213</v>
      </c>
      <c r="E4" s="103">
        <f>E5+E53</f>
        <v>9828549.33</v>
      </c>
      <c r="F4" s="63">
        <f>E4/D4*100</f>
        <v>100.03395682108875</v>
      </c>
      <c r="G4" s="63">
        <f>E4/C4*100</f>
        <v>105.54020135970703</v>
      </c>
    </row>
    <row r="5" spans="1:7" ht="15">
      <c r="A5" s="44">
        <v>3</v>
      </c>
      <c r="B5" s="43" t="s">
        <v>1297</v>
      </c>
      <c r="C5" s="106">
        <f>C6+C14+C42+C50+C47</f>
        <v>9293132.680000002</v>
      </c>
      <c r="D5" s="106">
        <f>D6+D14+D42+D50+D47</f>
        <v>9810213</v>
      </c>
      <c r="E5" s="106">
        <f>E6+E14+E42+E50+E47</f>
        <v>9818349.74</v>
      </c>
      <c r="F5" s="58">
        <f>E5/D5*100</f>
        <v>100.08294152226868</v>
      </c>
      <c r="G5" s="58">
        <f>E5/C5*100</f>
        <v>105.65166858243973</v>
      </c>
    </row>
    <row r="6" spans="1:7" ht="15">
      <c r="A6" s="44">
        <v>31</v>
      </c>
      <c r="B6" s="43" t="s">
        <v>1298</v>
      </c>
      <c r="C6" s="106">
        <f>C7+C9+C11</f>
        <v>8099625.69</v>
      </c>
      <c r="D6" s="106">
        <f>D7+D9+D11</f>
        <v>8251740</v>
      </c>
      <c r="E6" s="106">
        <f>E7+E9+E11</f>
        <v>8321413.48</v>
      </c>
      <c r="F6" s="58">
        <f aca="true" t="shared" si="0" ref="F6:F56">E6/D6*100</f>
        <v>100.84434894943371</v>
      </c>
      <c r="G6" s="58">
        <f aca="true" t="shared" si="1" ref="G6:G57">E6/C6*100</f>
        <v>102.73824740165244</v>
      </c>
    </row>
    <row r="7" spans="1:7" ht="15">
      <c r="A7" s="44">
        <v>311</v>
      </c>
      <c r="B7" s="43" t="s">
        <v>1299</v>
      </c>
      <c r="C7" s="106">
        <f>C8</f>
        <v>6806244.2</v>
      </c>
      <c r="D7" s="106">
        <f>D8</f>
        <v>6916536</v>
      </c>
      <c r="E7" s="106">
        <f>E8</f>
        <v>6976351.8</v>
      </c>
      <c r="F7" s="58">
        <f t="shared" si="0"/>
        <v>100.86482308485057</v>
      </c>
      <c r="G7" s="58">
        <f t="shared" si="1"/>
        <v>102.49928734558186</v>
      </c>
    </row>
    <row r="8" spans="1:7" ht="15">
      <c r="A8" s="48">
        <v>3111</v>
      </c>
      <c r="B8" s="49" t="s">
        <v>1288</v>
      </c>
      <c r="C8" s="101">
        <v>6806244.2</v>
      </c>
      <c r="D8" s="101">
        <f>6896588+19948</f>
        <v>6916536</v>
      </c>
      <c r="E8" s="101">
        <v>6976351.8</v>
      </c>
      <c r="F8" s="58">
        <f t="shared" si="0"/>
        <v>100.86482308485057</v>
      </c>
      <c r="G8" s="58">
        <f t="shared" si="1"/>
        <v>102.49928734558186</v>
      </c>
    </row>
    <row r="9" spans="1:7" ht="15">
      <c r="A9" s="44">
        <v>312</v>
      </c>
      <c r="B9" s="43" t="s">
        <v>1289</v>
      </c>
      <c r="C9" s="106">
        <f>C10</f>
        <v>170351.21</v>
      </c>
      <c r="D9" s="106">
        <f>D10</f>
        <v>193836</v>
      </c>
      <c r="E9" s="106">
        <f>E10</f>
        <v>193823.58</v>
      </c>
      <c r="F9" s="58">
        <f t="shared" si="0"/>
        <v>99.99359252151304</v>
      </c>
      <c r="G9" s="58">
        <f t="shared" si="1"/>
        <v>113.77881025911117</v>
      </c>
    </row>
    <row r="10" spans="1:7" ht="15">
      <c r="A10" s="48">
        <v>3121</v>
      </c>
      <c r="B10" s="49" t="s">
        <v>1289</v>
      </c>
      <c r="C10" s="101">
        <v>170351.21</v>
      </c>
      <c r="D10" s="101">
        <v>193836</v>
      </c>
      <c r="E10" s="101">
        <v>193823.58</v>
      </c>
      <c r="F10" s="58">
        <f t="shared" si="0"/>
        <v>99.99359252151304</v>
      </c>
      <c r="G10" s="58">
        <f t="shared" si="1"/>
        <v>113.77881025911117</v>
      </c>
    </row>
    <row r="11" spans="1:7" ht="15">
      <c r="A11" s="44">
        <v>313</v>
      </c>
      <c r="B11" s="50" t="s">
        <v>1300</v>
      </c>
      <c r="C11" s="106">
        <f>C12+C13</f>
        <v>1123030.28</v>
      </c>
      <c r="D11" s="106">
        <f>D12+D13</f>
        <v>1141368</v>
      </c>
      <c r="E11" s="106">
        <f>E12+E13</f>
        <v>1151238.1</v>
      </c>
      <c r="F11" s="58">
        <f t="shared" si="0"/>
        <v>100.86476053297449</v>
      </c>
      <c r="G11" s="58">
        <f t="shared" si="1"/>
        <v>102.51175952263726</v>
      </c>
    </row>
    <row r="12" spans="1:7" ht="15">
      <c r="A12" s="48">
        <v>3132</v>
      </c>
      <c r="B12" s="49" t="s">
        <v>1326</v>
      </c>
      <c r="C12" s="101">
        <v>1123030.28</v>
      </c>
      <c r="D12" s="101">
        <f>1137937+3092</f>
        <v>1141029</v>
      </c>
      <c r="E12" s="101">
        <v>1150899.01</v>
      </c>
      <c r="F12" s="58">
        <f t="shared" si="0"/>
        <v>100.8650095659269</v>
      </c>
      <c r="G12" s="58">
        <f t="shared" si="1"/>
        <v>102.4815653234212</v>
      </c>
    </row>
    <row r="13" spans="1:7" ht="15">
      <c r="A13" s="48">
        <v>3133</v>
      </c>
      <c r="B13" s="49" t="s">
        <v>1446</v>
      </c>
      <c r="C13" s="101">
        <v>0</v>
      </c>
      <c r="D13" s="101">
        <v>339</v>
      </c>
      <c r="E13" s="101">
        <v>339.09</v>
      </c>
      <c r="F13" s="58">
        <f t="shared" si="0"/>
        <v>100.02654867256638</v>
      </c>
      <c r="G13" s="58" t="s">
        <v>1441</v>
      </c>
    </row>
    <row r="14" spans="1:7" ht="15">
      <c r="A14" s="44">
        <v>32</v>
      </c>
      <c r="B14" s="43" t="s">
        <v>1301</v>
      </c>
      <c r="C14" s="106">
        <f>C15+C19+C24+C34+C36</f>
        <v>1177265.19</v>
      </c>
      <c r="D14" s="106">
        <f>D15+D19+D24+D34+D36</f>
        <v>1541345</v>
      </c>
      <c r="E14" s="106">
        <f>E15+E19+E24+E34+E36</f>
        <v>1461736.43</v>
      </c>
      <c r="F14" s="58">
        <f t="shared" si="0"/>
        <v>94.83512322030434</v>
      </c>
      <c r="G14" s="58">
        <f t="shared" si="1"/>
        <v>124.16373493554158</v>
      </c>
    </row>
    <row r="15" spans="1:7" ht="15">
      <c r="A15" s="44">
        <v>321</v>
      </c>
      <c r="B15" s="43" t="s">
        <v>1302</v>
      </c>
      <c r="C15" s="106">
        <f>C16+C17+C18</f>
        <v>185928.33000000002</v>
      </c>
      <c r="D15" s="106">
        <f>D16+D17+D18</f>
        <v>346149</v>
      </c>
      <c r="E15" s="106">
        <f>E16+E17+E18</f>
        <v>339627.35</v>
      </c>
      <c r="F15" s="58">
        <f t="shared" si="0"/>
        <v>98.11594140095738</v>
      </c>
      <c r="G15" s="58">
        <f t="shared" si="1"/>
        <v>182.66573469465354</v>
      </c>
    </row>
    <row r="16" spans="1:7" ht="15">
      <c r="A16" s="48">
        <v>3211</v>
      </c>
      <c r="B16" s="49" t="s">
        <v>1264</v>
      </c>
      <c r="C16" s="101">
        <v>8960.02</v>
      </c>
      <c r="D16" s="101">
        <v>58000</v>
      </c>
      <c r="E16" s="101">
        <v>56741.23</v>
      </c>
      <c r="F16" s="58">
        <f t="shared" si="0"/>
        <v>97.82970689655173</v>
      </c>
      <c r="G16" s="58">
        <f t="shared" si="1"/>
        <v>633.271242698119</v>
      </c>
    </row>
    <row r="17" spans="1:7" ht="15" customHeight="1">
      <c r="A17" s="48">
        <v>3212</v>
      </c>
      <c r="B17" s="78" t="s">
        <v>1265</v>
      </c>
      <c r="C17" s="101">
        <v>132322.92</v>
      </c>
      <c r="D17" s="101">
        <v>235149</v>
      </c>
      <c r="E17" s="101">
        <v>238293.19</v>
      </c>
      <c r="F17" s="58">
        <f t="shared" si="0"/>
        <v>101.33710540976146</v>
      </c>
      <c r="G17" s="58">
        <f t="shared" si="1"/>
        <v>180.0845915431733</v>
      </c>
    </row>
    <row r="18" spans="1:7" ht="15">
      <c r="A18" s="48">
        <v>3213</v>
      </c>
      <c r="B18" s="49" t="s">
        <v>1266</v>
      </c>
      <c r="C18" s="101">
        <v>44645.39</v>
      </c>
      <c r="D18" s="101">
        <v>53000</v>
      </c>
      <c r="E18" s="101">
        <v>44592.93</v>
      </c>
      <c r="F18" s="58">
        <f t="shared" si="0"/>
        <v>84.1376037735849</v>
      </c>
      <c r="G18" s="58">
        <f t="shared" si="1"/>
        <v>99.88249626669182</v>
      </c>
    </row>
    <row r="19" spans="1:7" ht="15">
      <c r="A19" s="44">
        <v>322</v>
      </c>
      <c r="B19" s="43" t="s">
        <v>1316</v>
      </c>
      <c r="C19" s="106">
        <f>C20+C21+C22+C23</f>
        <v>348463.29</v>
      </c>
      <c r="D19" s="106">
        <f>D20+D21+D22+D23</f>
        <v>485095</v>
      </c>
      <c r="E19" s="106">
        <f>E20+E21+E22+E23</f>
        <v>485480.99</v>
      </c>
      <c r="F19" s="58">
        <f t="shared" si="0"/>
        <v>100.07956998113772</v>
      </c>
      <c r="G19" s="58">
        <f t="shared" si="1"/>
        <v>139.3205551150022</v>
      </c>
    </row>
    <row r="20" spans="1:7" ht="15">
      <c r="A20" s="48">
        <v>3221</v>
      </c>
      <c r="B20" s="49" t="s">
        <v>1267</v>
      </c>
      <c r="C20" s="101">
        <v>45798.63</v>
      </c>
      <c r="D20" s="101">
        <f>66000+2595</f>
        <v>68595</v>
      </c>
      <c r="E20" s="101">
        <v>71742.45</v>
      </c>
      <c r="F20" s="58">
        <f t="shared" si="0"/>
        <v>104.58845396894819</v>
      </c>
      <c r="G20" s="58">
        <f t="shared" si="1"/>
        <v>156.6475896768091</v>
      </c>
    </row>
    <row r="21" spans="1:7" ht="15">
      <c r="A21" s="48">
        <v>3223</v>
      </c>
      <c r="B21" s="49" t="s">
        <v>1269</v>
      </c>
      <c r="C21" s="101">
        <v>290321.18</v>
      </c>
      <c r="D21" s="101">
        <v>410000</v>
      </c>
      <c r="E21" s="101">
        <f>399929.93+8642.73</f>
        <v>408572.66</v>
      </c>
      <c r="F21" s="58">
        <f t="shared" si="0"/>
        <v>99.65186829268292</v>
      </c>
      <c r="G21" s="58">
        <f t="shared" si="1"/>
        <v>140.73126183904324</v>
      </c>
    </row>
    <row r="22" spans="1:7" ht="15" customHeight="1">
      <c r="A22" s="48">
        <v>3224</v>
      </c>
      <c r="B22" s="78" t="s">
        <v>1270</v>
      </c>
      <c r="C22" s="101">
        <v>10573.88</v>
      </c>
      <c r="D22" s="101">
        <v>2500</v>
      </c>
      <c r="E22" s="101">
        <v>1904.25</v>
      </c>
      <c r="F22" s="58">
        <f t="shared" si="0"/>
        <v>76.17</v>
      </c>
      <c r="G22" s="58">
        <f t="shared" si="1"/>
        <v>18.008999534702493</v>
      </c>
    </row>
    <row r="23" spans="1:7" ht="15">
      <c r="A23" s="48">
        <v>3225</v>
      </c>
      <c r="B23" s="49" t="s">
        <v>1420</v>
      </c>
      <c r="C23" s="101">
        <v>1769.6</v>
      </c>
      <c r="D23" s="101">
        <v>4000</v>
      </c>
      <c r="E23" s="101">
        <v>3261.63</v>
      </c>
      <c r="F23" s="58">
        <f t="shared" si="0"/>
        <v>81.54075</v>
      </c>
      <c r="G23" s="58">
        <f t="shared" si="1"/>
        <v>184.31453435804704</v>
      </c>
    </row>
    <row r="24" spans="1:7" s="5" customFormat="1" ht="15">
      <c r="A24" s="44">
        <v>323</v>
      </c>
      <c r="B24" s="50" t="s">
        <v>1317</v>
      </c>
      <c r="C24" s="107">
        <f>SUM(C25:C33)</f>
        <v>608552.67</v>
      </c>
      <c r="D24" s="107">
        <f>SUM(D25:D33)</f>
        <v>673213</v>
      </c>
      <c r="E24" s="107">
        <f>SUM(E25:E33)</f>
        <v>603081.39</v>
      </c>
      <c r="F24" s="58">
        <f t="shared" si="0"/>
        <v>89.58255262450369</v>
      </c>
      <c r="G24" s="58">
        <f t="shared" si="1"/>
        <v>99.10093566757335</v>
      </c>
    </row>
    <row r="25" spans="1:7" ht="15">
      <c r="A25" s="48">
        <v>3231</v>
      </c>
      <c r="B25" s="49" t="s">
        <v>1271</v>
      </c>
      <c r="C25" s="101">
        <v>21167.82</v>
      </c>
      <c r="D25" s="101">
        <v>25000</v>
      </c>
      <c r="E25" s="101">
        <v>23739.92</v>
      </c>
      <c r="F25" s="58">
        <f t="shared" si="0"/>
        <v>94.95967999999999</v>
      </c>
      <c r="G25" s="58">
        <f t="shared" si="1"/>
        <v>112.15099145778828</v>
      </c>
    </row>
    <row r="26" spans="1:7" ht="15">
      <c r="A26" s="48">
        <v>3232</v>
      </c>
      <c r="B26" s="49" t="s">
        <v>1272</v>
      </c>
      <c r="C26" s="101">
        <v>113636.13</v>
      </c>
      <c r="D26" s="101">
        <v>77000</v>
      </c>
      <c r="E26" s="101">
        <v>79590.34</v>
      </c>
      <c r="F26" s="58">
        <f t="shared" si="0"/>
        <v>103.36407792207791</v>
      </c>
      <c r="G26" s="58">
        <f t="shared" si="1"/>
        <v>70.03964320150642</v>
      </c>
    </row>
    <row r="27" spans="1:7" ht="15">
      <c r="A27" s="48">
        <v>3233</v>
      </c>
      <c r="B27" s="49" t="s">
        <v>1273</v>
      </c>
      <c r="C27" s="101">
        <v>15162.97</v>
      </c>
      <c r="D27" s="101">
        <v>38000</v>
      </c>
      <c r="E27" s="101">
        <v>36483.8</v>
      </c>
      <c r="F27" s="58">
        <f t="shared" si="0"/>
        <v>96.01</v>
      </c>
      <c r="G27" s="58">
        <f t="shared" si="1"/>
        <v>240.61117314088207</v>
      </c>
    </row>
    <row r="28" spans="1:7" ht="15">
      <c r="A28" s="48">
        <v>3234</v>
      </c>
      <c r="B28" s="49" t="s">
        <v>1274</v>
      </c>
      <c r="C28" s="101">
        <v>76204.12</v>
      </c>
      <c r="D28" s="101">
        <f>80000+2188</f>
        <v>82188</v>
      </c>
      <c r="E28" s="101">
        <f>81475.41-560.48</f>
        <v>80914.93000000001</v>
      </c>
      <c r="F28" s="58">
        <f t="shared" si="0"/>
        <v>98.45102691390471</v>
      </c>
      <c r="G28" s="58">
        <f t="shared" si="1"/>
        <v>106.18183111359333</v>
      </c>
    </row>
    <row r="29" spans="1:7" ht="15">
      <c r="A29" s="48">
        <v>3235</v>
      </c>
      <c r="B29" s="49" t="s">
        <v>1275</v>
      </c>
      <c r="C29" s="101">
        <v>15016.19</v>
      </c>
      <c r="D29" s="101">
        <v>18000</v>
      </c>
      <c r="E29" s="101">
        <v>18901.95</v>
      </c>
      <c r="F29" s="58">
        <f t="shared" si="0"/>
        <v>105.01083333333334</v>
      </c>
      <c r="G29" s="58">
        <f t="shared" si="1"/>
        <v>125.87713661055169</v>
      </c>
    </row>
    <row r="30" spans="1:7" ht="15">
      <c r="A30" s="48">
        <v>3236</v>
      </c>
      <c r="B30" s="49" t="s">
        <v>1276</v>
      </c>
      <c r="C30" s="101">
        <v>11282.67</v>
      </c>
      <c r="D30" s="101">
        <f>4800+4064</f>
        <v>8864</v>
      </c>
      <c r="E30" s="101">
        <v>8864.16</v>
      </c>
      <c r="F30" s="58">
        <f t="shared" si="0"/>
        <v>100.00180505415162</v>
      </c>
      <c r="G30" s="58">
        <f t="shared" si="1"/>
        <v>78.56438236693974</v>
      </c>
    </row>
    <row r="31" spans="1:7" ht="15">
      <c r="A31" s="48">
        <v>3237</v>
      </c>
      <c r="B31" s="49" t="s">
        <v>1277</v>
      </c>
      <c r="C31" s="101">
        <v>203702.52</v>
      </c>
      <c r="D31" s="101">
        <f>85161+260000</f>
        <v>345161</v>
      </c>
      <c r="E31" s="101">
        <f>286891.17-1770</f>
        <v>285121.17</v>
      </c>
      <c r="F31" s="58">
        <f t="shared" si="0"/>
        <v>82.60526826611348</v>
      </c>
      <c r="G31" s="58">
        <f t="shared" si="1"/>
        <v>139.96938771302388</v>
      </c>
    </row>
    <row r="32" spans="1:7" ht="15">
      <c r="A32" s="48">
        <v>3238</v>
      </c>
      <c r="B32" s="49" t="s">
        <v>1278</v>
      </c>
      <c r="C32" s="101">
        <v>17881.28</v>
      </c>
      <c r="D32" s="101">
        <v>19000</v>
      </c>
      <c r="E32" s="101">
        <v>16672.51</v>
      </c>
      <c r="F32" s="58">
        <f t="shared" si="0"/>
        <v>87.75005263157894</v>
      </c>
      <c r="G32" s="58">
        <f t="shared" si="1"/>
        <v>93.24002532257198</v>
      </c>
    </row>
    <row r="33" spans="1:7" ht="15">
      <c r="A33" s="48">
        <v>3239</v>
      </c>
      <c r="B33" s="49" t="s">
        <v>1279</v>
      </c>
      <c r="C33" s="101">
        <v>134498.97</v>
      </c>
      <c r="D33" s="101">
        <v>60000</v>
      </c>
      <c r="E33" s="101">
        <v>52792.61</v>
      </c>
      <c r="F33" s="58">
        <f t="shared" si="0"/>
        <v>87.98768333333334</v>
      </c>
      <c r="G33" s="58">
        <f t="shared" si="1"/>
        <v>39.25131173866982</v>
      </c>
    </row>
    <row r="34" spans="1:7" s="71" customFormat="1" ht="15">
      <c r="A34" s="44">
        <v>324</v>
      </c>
      <c r="B34" s="43" t="s">
        <v>1323</v>
      </c>
      <c r="C34" s="106">
        <f>C35</f>
        <v>0</v>
      </c>
      <c r="D34" s="106">
        <f>D35</f>
        <v>300</v>
      </c>
      <c r="E34" s="106">
        <f>E35</f>
        <v>299</v>
      </c>
      <c r="F34" s="58">
        <f t="shared" si="0"/>
        <v>99.66666666666667</v>
      </c>
      <c r="G34" s="58" t="s">
        <v>1441</v>
      </c>
    </row>
    <row r="35" spans="1:7" ht="15">
      <c r="A35" s="48">
        <v>3241</v>
      </c>
      <c r="B35" s="49" t="s">
        <v>1323</v>
      </c>
      <c r="C35" s="101">
        <v>0</v>
      </c>
      <c r="D35" s="101">
        <v>300</v>
      </c>
      <c r="E35" s="101">
        <v>299</v>
      </c>
      <c r="F35" s="58">
        <f t="shared" si="0"/>
        <v>99.66666666666667</v>
      </c>
      <c r="G35" s="58" t="s">
        <v>1441</v>
      </c>
    </row>
    <row r="36" spans="1:7" ht="15">
      <c r="A36" s="44">
        <v>329</v>
      </c>
      <c r="B36" s="43" t="s">
        <v>1283</v>
      </c>
      <c r="C36" s="106">
        <f>SUM(C37:C39)</f>
        <v>34320.899999999994</v>
      </c>
      <c r="D36" s="106">
        <f>SUM(D37:D41)</f>
        <v>36588</v>
      </c>
      <c r="E36" s="106">
        <f>SUM(E37:E41)</f>
        <v>33247.700000000004</v>
      </c>
      <c r="F36" s="58">
        <f t="shared" si="0"/>
        <v>90.87050399037938</v>
      </c>
      <c r="G36" s="58">
        <f t="shared" si="1"/>
        <v>96.87304237359746</v>
      </c>
    </row>
    <row r="37" spans="1:7" ht="15">
      <c r="A37" s="48">
        <v>3292</v>
      </c>
      <c r="B37" s="49" t="s">
        <v>1280</v>
      </c>
      <c r="C37" s="101">
        <v>21265.51</v>
      </c>
      <c r="D37" s="101">
        <v>18000</v>
      </c>
      <c r="E37" s="101">
        <v>13566.44</v>
      </c>
      <c r="F37" s="58">
        <f t="shared" si="0"/>
        <v>75.36911111111111</v>
      </c>
      <c r="G37" s="58">
        <f t="shared" si="1"/>
        <v>63.795507373206675</v>
      </c>
    </row>
    <row r="38" spans="1:7" ht="15">
      <c r="A38" s="48">
        <v>3294</v>
      </c>
      <c r="B38" s="49" t="s">
        <v>1281</v>
      </c>
      <c r="C38" s="101">
        <v>2892.89</v>
      </c>
      <c r="D38" s="101">
        <v>2000</v>
      </c>
      <c r="E38" s="101">
        <v>1920</v>
      </c>
      <c r="F38" s="58">
        <f t="shared" si="0"/>
        <v>96</v>
      </c>
      <c r="G38" s="58">
        <f t="shared" si="1"/>
        <v>66.36961654262693</v>
      </c>
    </row>
    <row r="39" spans="1:7" ht="15">
      <c r="A39" s="48">
        <v>3295</v>
      </c>
      <c r="B39" s="49" t="s">
        <v>1282</v>
      </c>
      <c r="C39" s="101">
        <v>10162.5</v>
      </c>
      <c r="D39" s="101">
        <f>11163+300+1375</f>
        <v>12838</v>
      </c>
      <c r="E39" s="101">
        <v>12792.5</v>
      </c>
      <c r="F39" s="58">
        <f t="shared" si="0"/>
        <v>99.64558342420938</v>
      </c>
      <c r="G39" s="58">
        <f t="shared" si="1"/>
        <v>125.87945879458795</v>
      </c>
    </row>
    <row r="40" spans="1:7" ht="15">
      <c r="A40" s="48">
        <v>3296</v>
      </c>
      <c r="B40" s="49" t="s">
        <v>1444</v>
      </c>
      <c r="C40" s="101">
        <v>0</v>
      </c>
      <c r="D40" s="101">
        <v>3750</v>
      </c>
      <c r="E40" s="101">
        <v>3750</v>
      </c>
      <c r="F40" s="58">
        <f t="shared" si="0"/>
        <v>100</v>
      </c>
      <c r="G40" s="58" t="s">
        <v>1441</v>
      </c>
    </row>
    <row r="41" spans="1:7" ht="15">
      <c r="A41" s="48">
        <v>3299</v>
      </c>
      <c r="B41" s="46" t="s">
        <v>1283</v>
      </c>
      <c r="C41" s="101">
        <v>0</v>
      </c>
      <c r="D41" s="101">
        <v>0</v>
      </c>
      <c r="E41" s="101">
        <v>1218.76</v>
      </c>
      <c r="F41" s="58" t="s">
        <v>1441</v>
      </c>
      <c r="G41" s="58" t="s">
        <v>1441</v>
      </c>
    </row>
    <row r="42" spans="1:7" ht="15">
      <c r="A42" s="44">
        <v>34</v>
      </c>
      <c r="B42" s="43" t="s">
        <v>1318</v>
      </c>
      <c r="C42" s="106">
        <f>C43</f>
        <v>7241.8</v>
      </c>
      <c r="D42" s="106">
        <f>D43</f>
        <v>17128</v>
      </c>
      <c r="E42" s="106">
        <f>E43</f>
        <v>17199.83</v>
      </c>
      <c r="F42" s="58">
        <f t="shared" si="0"/>
        <v>100.41937178888372</v>
      </c>
      <c r="G42" s="58">
        <f t="shared" si="1"/>
        <v>237.50766384048165</v>
      </c>
    </row>
    <row r="43" spans="1:7" ht="15">
      <c r="A43" s="44">
        <v>343</v>
      </c>
      <c r="B43" s="43" t="s">
        <v>1319</v>
      </c>
      <c r="C43" s="106">
        <f>SUM(C44:C46)</f>
        <v>7241.8</v>
      </c>
      <c r="D43" s="106">
        <f>SUM(D44:D46)</f>
        <v>17128</v>
      </c>
      <c r="E43" s="106">
        <f>SUM(E44:E46)</f>
        <v>17199.83</v>
      </c>
      <c r="F43" s="58">
        <f t="shared" si="0"/>
        <v>100.41937178888372</v>
      </c>
      <c r="G43" s="58">
        <f t="shared" si="1"/>
        <v>237.50766384048165</v>
      </c>
    </row>
    <row r="44" spans="1:7" ht="15">
      <c r="A44" s="48">
        <v>3431</v>
      </c>
      <c r="B44" s="49" t="s">
        <v>1284</v>
      </c>
      <c r="C44" s="101">
        <v>7241.79</v>
      </c>
      <c r="D44" s="101">
        <v>10600</v>
      </c>
      <c r="E44" s="101">
        <v>10671.33</v>
      </c>
      <c r="F44" s="58">
        <f t="shared" si="0"/>
        <v>100.67292452830188</v>
      </c>
      <c r="G44" s="58">
        <f t="shared" si="1"/>
        <v>147.35762843164466</v>
      </c>
    </row>
    <row r="45" spans="1:7" ht="15">
      <c r="A45" s="48">
        <v>3433</v>
      </c>
      <c r="B45" s="49" t="s">
        <v>1366</v>
      </c>
      <c r="C45" s="101">
        <v>0</v>
      </c>
      <c r="D45" s="101">
        <v>6528</v>
      </c>
      <c r="E45" s="101">
        <v>6528.5</v>
      </c>
      <c r="F45" s="58">
        <f t="shared" si="0"/>
        <v>100.00765931372548</v>
      </c>
      <c r="G45" s="58" t="s">
        <v>1441</v>
      </c>
    </row>
    <row r="46" spans="1:7" ht="15">
      <c r="A46" s="48">
        <v>3434</v>
      </c>
      <c r="B46" s="49" t="s">
        <v>1418</v>
      </c>
      <c r="C46" s="101">
        <v>0.01</v>
      </c>
      <c r="D46" s="101">
        <v>0</v>
      </c>
      <c r="E46" s="101">
        <v>0</v>
      </c>
      <c r="F46" s="58" t="s">
        <v>1441</v>
      </c>
      <c r="G46" s="58">
        <f t="shared" si="1"/>
        <v>0</v>
      </c>
    </row>
    <row r="47" spans="1:7" ht="15">
      <c r="A47" s="44">
        <v>36</v>
      </c>
      <c r="B47" s="43" t="s">
        <v>1354</v>
      </c>
      <c r="C47" s="106">
        <f aca="true" t="shared" si="2" ref="C47:E48">C48</f>
        <v>0</v>
      </c>
      <c r="D47" s="106">
        <f t="shared" si="2"/>
        <v>0</v>
      </c>
      <c r="E47" s="106">
        <f t="shared" si="2"/>
        <v>0</v>
      </c>
      <c r="F47" s="58" t="s">
        <v>1441</v>
      </c>
      <c r="G47" s="58" t="s">
        <v>1441</v>
      </c>
    </row>
    <row r="48" spans="1:7" ht="15">
      <c r="A48" s="44">
        <v>369</v>
      </c>
      <c r="B48" s="43" t="s">
        <v>1292</v>
      </c>
      <c r="C48" s="106">
        <f t="shared" si="2"/>
        <v>0</v>
      </c>
      <c r="D48" s="106">
        <f t="shared" si="2"/>
        <v>0</v>
      </c>
      <c r="E48" s="106">
        <f t="shared" si="2"/>
        <v>0</v>
      </c>
      <c r="F48" s="58" t="s">
        <v>1441</v>
      </c>
      <c r="G48" s="58" t="s">
        <v>1441</v>
      </c>
    </row>
    <row r="49" spans="1:7" ht="15">
      <c r="A49" s="48">
        <v>3691</v>
      </c>
      <c r="B49" s="49" t="s">
        <v>1292</v>
      </c>
      <c r="C49" s="101">
        <v>0</v>
      </c>
      <c r="D49" s="101">
        <v>0</v>
      </c>
      <c r="E49" s="101">
        <v>0</v>
      </c>
      <c r="F49" s="58" t="s">
        <v>1441</v>
      </c>
      <c r="G49" s="58" t="s">
        <v>1441</v>
      </c>
    </row>
    <row r="50" spans="1:7" ht="15">
      <c r="A50" s="44">
        <v>37</v>
      </c>
      <c r="B50" s="43" t="s">
        <v>1401</v>
      </c>
      <c r="C50" s="106">
        <f aca="true" t="shared" si="3" ref="C50:E51">C51</f>
        <v>9000</v>
      </c>
      <c r="D50" s="106">
        <f t="shared" si="3"/>
        <v>0</v>
      </c>
      <c r="E50" s="106">
        <f t="shared" si="3"/>
        <v>18000</v>
      </c>
      <c r="F50" s="58" t="s">
        <v>1441</v>
      </c>
      <c r="G50" s="58">
        <f t="shared" si="1"/>
        <v>200</v>
      </c>
    </row>
    <row r="51" spans="1:7" ht="15">
      <c r="A51" s="44">
        <v>372</v>
      </c>
      <c r="B51" s="43" t="s">
        <v>1402</v>
      </c>
      <c r="C51" s="106">
        <f t="shared" si="3"/>
        <v>9000</v>
      </c>
      <c r="D51" s="106">
        <f t="shared" si="3"/>
        <v>0</v>
      </c>
      <c r="E51" s="106">
        <f t="shared" si="3"/>
        <v>18000</v>
      </c>
      <c r="F51" s="58" t="s">
        <v>1441</v>
      </c>
      <c r="G51" s="58">
        <f t="shared" si="1"/>
        <v>200</v>
      </c>
    </row>
    <row r="52" spans="1:7" ht="15">
      <c r="A52" s="48">
        <v>3721</v>
      </c>
      <c r="B52" s="49" t="s">
        <v>1401</v>
      </c>
      <c r="C52" s="101">
        <v>9000</v>
      </c>
      <c r="D52" s="101">
        <v>0</v>
      </c>
      <c r="E52" s="101">
        <v>18000</v>
      </c>
      <c r="F52" s="58" t="s">
        <v>1441</v>
      </c>
      <c r="G52" s="58">
        <f t="shared" si="1"/>
        <v>200</v>
      </c>
    </row>
    <row r="53" spans="1:7" ht="15">
      <c r="A53" s="44">
        <v>4</v>
      </c>
      <c r="B53" s="43" t="s">
        <v>1320</v>
      </c>
      <c r="C53" s="106">
        <f aca="true" t="shared" si="4" ref="C53:E54">C54</f>
        <v>19479.2</v>
      </c>
      <c r="D53" s="106">
        <f t="shared" si="4"/>
        <v>15000</v>
      </c>
      <c r="E53" s="106">
        <f t="shared" si="4"/>
        <v>10199.59</v>
      </c>
      <c r="F53" s="58">
        <f t="shared" si="0"/>
        <v>67.99726666666666</v>
      </c>
      <c r="G53" s="58">
        <f t="shared" si="1"/>
        <v>52.36144194833463</v>
      </c>
    </row>
    <row r="54" spans="1:7" ht="15">
      <c r="A54" s="44">
        <v>42</v>
      </c>
      <c r="B54" s="43" t="s">
        <v>1321</v>
      </c>
      <c r="C54" s="106">
        <f t="shared" si="4"/>
        <v>19479.2</v>
      </c>
      <c r="D54" s="106">
        <f t="shared" si="4"/>
        <v>15000</v>
      </c>
      <c r="E54" s="106">
        <f t="shared" si="4"/>
        <v>10199.59</v>
      </c>
      <c r="F54" s="58">
        <f t="shared" si="0"/>
        <v>67.99726666666666</v>
      </c>
      <c r="G54" s="58">
        <f t="shared" si="1"/>
        <v>52.36144194833463</v>
      </c>
    </row>
    <row r="55" spans="1:7" ht="15">
      <c r="A55" s="44">
        <v>422</v>
      </c>
      <c r="B55" s="43" t="s">
        <v>1322</v>
      </c>
      <c r="C55" s="106">
        <f>C56+C57</f>
        <v>19479.2</v>
      </c>
      <c r="D55" s="106">
        <f>D56+D57</f>
        <v>15000</v>
      </c>
      <c r="E55" s="106">
        <f>E56+E57</f>
        <v>10199.59</v>
      </c>
      <c r="F55" s="58">
        <f t="shared" si="0"/>
        <v>67.99726666666666</v>
      </c>
      <c r="G55" s="58">
        <f t="shared" si="1"/>
        <v>52.36144194833463</v>
      </c>
    </row>
    <row r="56" spans="1:7" ht="15">
      <c r="A56" s="48">
        <v>4221</v>
      </c>
      <c r="B56" s="49" t="s">
        <v>1285</v>
      </c>
      <c r="C56" s="101">
        <v>6879.2</v>
      </c>
      <c r="D56" s="101">
        <v>15000</v>
      </c>
      <c r="E56" s="101">
        <v>10199.59</v>
      </c>
      <c r="F56" s="58">
        <f t="shared" si="0"/>
        <v>67.99726666666666</v>
      </c>
      <c r="G56" s="58">
        <f t="shared" si="1"/>
        <v>148.2670950110478</v>
      </c>
    </row>
    <row r="57" spans="1:7" ht="15">
      <c r="A57" s="48">
        <v>4223</v>
      </c>
      <c r="B57" s="49" t="s">
        <v>1295</v>
      </c>
      <c r="C57" s="101">
        <v>12600</v>
      </c>
      <c r="D57" s="101">
        <v>0</v>
      </c>
      <c r="E57" s="101">
        <v>0</v>
      </c>
      <c r="F57" s="58" t="s">
        <v>1441</v>
      </c>
      <c r="G57" s="58">
        <f t="shared" si="1"/>
        <v>0</v>
      </c>
    </row>
    <row r="58" spans="1:7" ht="15">
      <c r="A58" s="51"/>
      <c r="B58" s="51" t="s">
        <v>1263</v>
      </c>
      <c r="C58" s="103">
        <f>C59+C87</f>
        <v>48336.119999999995</v>
      </c>
      <c r="D58" s="103">
        <f>D59+D87</f>
        <v>115506</v>
      </c>
      <c r="E58" s="103">
        <f>E59+E87</f>
        <v>117795.57</v>
      </c>
      <c r="F58" s="63">
        <f>E58/D58*100</f>
        <v>101.9822087164303</v>
      </c>
      <c r="G58" s="63">
        <f>E58/C58*100</f>
        <v>243.70092179512963</v>
      </c>
    </row>
    <row r="59" spans="1:7" ht="15">
      <c r="A59" s="44">
        <v>3</v>
      </c>
      <c r="B59" s="43" t="s">
        <v>1327</v>
      </c>
      <c r="C59" s="106">
        <f>C60+C68+C80+C84</f>
        <v>42116.88</v>
      </c>
      <c r="D59" s="106">
        <f>D60+D68+D80+D84</f>
        <v>80191</v>
      </c>
      <c r="E59" s="106">
        <f>E60+E68+E80+E84</f>
        <v>82487.50000000001</v>
      </c>
      <c r="F59" s="58">
        <f>E59/D59*100</f>
        <v>102.86378770684992</v>
      </c>
      <c r="G59" s="58">
        <f>E59/C59*100</f>
        <v>195.8537764430794</v>
      </c>
    </row>
    <row r="60" spans="1:7" ht="15">
      <c r="A60" s="44">
        <v>31</v>
      </c>
      <c r="B60" s="43" t="s">
        <v>1298</v>
      </c>
      <c r="C60" s="106">
        <f>C61+C64+C66</f>
        <v>21103.97</v>
      </c>
      <c r="D60" s="106">
        <f>D61+D64+D66</f>
        <v>25440</v>
      </c>
      <c r="E60" s="106">
        <f>E61+E64+E66</f>
        <v>27902.550000000003</v>
      </c>
      <c r="F60" s="58">
        <f aca="true" t="shared" si="5" ref="F60:F91">E60/D60*100</f>
        <v>109.67983490566039</v>
      </c>
      <c r="G60" s="58">
        <f aca="true" t="shared" si="6" ref="G60:G92">E60/C60*100</f>
        <v>132.21469704515312</v>
      </c>
    </row>
    <row r="61" spans="1:7" ht="15">
      <c r="A61" s="44">
        <v>311</v>
      </c>
      <c r="B61" s="43" t="s">
        <v>1288</v>
      </c>
      <c r="C61" s="106">
        <f>C62+C63</f>
        <v>14500</v>
      </c>
      <c r="D61" s="106">
        <f>D62+D63</f>
        <v>17940</v>
      </c>
      <c r="E61" s="106">
        <f>E62+E63</f>
        <v>17906.09</v>
      </c>
      <c r="F61" s="58">
        <f t="shared" si="5"/>
        <v>99.81098104793757</v>
      </c>
      <c r="G61" s="58">
        <f t="shared" si="6"/>
        <v>123.49027586206898</v>
      </c>
    </row>
    <row r="62" spans="1:7" ht="15">
      <c r="A62" s="48">
        <v>3111</v>
      </c>
      <c r="B62" s="49" t="s">
        <v>1288</v>
      </c>
      <c r="C62" s="101">
        <v>14500</v>
      </c>
      <c r="D62" s="101">
        <v>17800</v>
      </c>
      <c r="E62" s="101">
        <v>17768.87</v>
      </c>
      <c r="F62" s="58">
        <f t="shared" si="5"/>
        <v>99.82511235955056</v>
      </c>
      <c r="G62" s="58">
        <f t="shared" si="6"/>
        <v>122.54393103448275</v>
      </c>
    </row>
    <row r="63" spans="1:7" ht="15">
      <c r="A63" s="48">
        <v>3112</v>
      </c>
      <c r="B63" s="49" t="s">
        <v>1442</v>
      </c>
      <c r="C63" s="101">
        <v>0</v>
      </c>
      <c r="D63" s="101">
        <v>140</v>
      </c>
      <c r="E63" s="101">
        <v>137.22</v>
      </c>
      <c r="F63" s="58">
        <f t="shared" si="5"/>
        <v>98.0142857142857</v>
      </c>
      <c r="G63" s="58" t="s">
        <v>1441</v>
      </c>
    </row>
    <row r="64" spans="1:7" ht="15">
      <c r="A64" s="44">
        <v>312</v>
      </c>
      <c r="B64" s="43" t="s">
        <v>1289</v>
      </c>
      <c r="C64" s="106">
        <f>C65</f>
        <v>4211.47</v>
      </c>
      <c r="D64" s="106">
        <f>D65</f>
        <v>4500</v>
      </c>
      <c r="E64" s="106">
        <f>E65</f>
        <v>7003.74</v>
      </c>
      <c r="F64" s="58">
        <f t="shared" si="5"/>
        <v>155.63866666666667</v>
      </c>
      <c r="G64" s="58">
        <f t="shared" si="6"/>
        <v>166.30155266450905</v>
      </c>
    </row>
    <row r="65" spans="1:7" ht="15">
      <c r="A65" s="48">
        <v>3121</v>
      </c>
      <c r="B65" s="49" t="s">
        <v>1289</v>
      </c>
      <c r="C65" s="101">
        <v>4211.47</v>
      </c>
      <c r="D65" s="101">
        <v>4500</v>
      </c>
      <c r="E65" s="101">
        <v>7003.74</v>
      </c>
      <c r="F65" s="58">
        <f t="shared" si="5"/>
        <v>155.63866666666667</v>
      </c>
      <c r="G65" s="58">
        <f t="shared" si="6"/>
        <v>166.30155266450905</v>
      </c>
    </row>
    <row r="66" spans="1:7" ht="15">
      <c r="A66" s="44">
        <v>313</v>
      </c>
      <c r="B66" s="50" t="s">
        <v>1300</v>
      </c>
      <c r="C66" s="106">
        <f>C67</f>
        <v>2392.5</v>
      </c>
      <c r="D66" s="106">
        <f>D67</f>
        <v>3000</v>
      </c>
      <c r="E66" s="106">
        <f>E67</f>
        <v>2992.72</v>
      </c>
      <c r="F66" s="58">
        <f t="shared" si="5"/>
        <v>99.75733333333334</v>
      </c>
      <c r="G66" s="58">
        <f t="shared" si="6"/>
        <v>125.08756530825495</v>
      </c>
    </row>
    <row r="67" spans="1:7" ht="15">
      <c r="A67" s="48">
        <v>3132</v>
      </c>
      <c r="B67" s="49" t="s">
        <v>1326</v>
      </c>
      <c r="C67" s="101">
        <v>2392.5</v>
      </c>
      <c r="D67" s="101">
        <v>3000</v>
      </c>
      <c r="E67" s="101">
        <v>2992.72</v>
      </c>
      <c r="F67" s="58">
        <f t="shared" si="5"/>
        <v>99.75733333333334</v>
      </c>
      <c r="G67" s="58">
        <f t="shared" si="6"/>
        <v>125.08756530825495</v>
      </c>
    </row>
    <row r="68" spans="1:7" ht="15">
      <c r="A68" s="44">
        <v>32</v>
      </c>
      <c r="B68" s="43" t="s">
        <v>1301</v>
      </c>
      <c r="C68" s="106">
        <f>C69+C71+C74+C78</f>
        <v>18476.92</v>
      </c>
      <c r="D68" s="106">
        <f>D69+D71+D74+D78</f>
        <v>50810</v>
      </c>
      <c r="E68" s="106">
        <f>E69+E71+E74+E78</f>
        <v>50790.16</v>
      </c>
      <c r="F68" s="58">
        <f t="shared" si="5"/>
        <v>99.96095256839206</v>
      </c>
      <c r="G68" s="58">
        <f t="shared" si="6"/>
        <v>274.88434219556075</v>
      </c>
    </row>
    <row r="69" spans="1:7" ht="15">
      <c r="A69" s="44">
        <v>321</v>
      </c>
      <c r="B69" s="43" t="s">
        <v>1302</v>
      </c>
      <c r="C69" s="106">
        <f>C70</f>
        <v>1915.65</v>
      </c>
      <c r="D69" s="106">
        <f>D70</f>
        <v>7305</v>
      </c>
      <c r="E69" s="106">
        <f>E70</f>
        <v>7300.65</v>
      </c>
      <c r="F69" s="58">
        <f t="shared" si="5"/>
        <v>99.94045174537987</v>
      </c>
      <c r="G69" s="58">
        <f t="shared" si="6"/>
        <v>381.1056299428392</v>
      </c>
    </row>
    <row r="70" spans="1:7" ht="15">
      <c r="A70" s="48">
        <v>3211</v>
      </c>
      <c r="B70" s="49" t="s">
        <v>1264</v>
      </c>
      <c r="C70" s="101">
        <v>1915.65</v>
      </c>
      <c r="D70" s="101">
        <v>7305</v>
      </c>
      <c r="E70" s="101">
        <v>7300.65</v>
      </c>
      <c r="F70" s="58">
        <f t="shared" si="5"/>
        <v>99.94045174537987</v>
      </c>
      <c r="G70" s="58">
        <f t="shared" si="6"/>
        <v>381.1056299428392</v>
      </c>
    </row>
    <row r="71" spans="1:7" ht="15">
      <c r="A71" s="44">
        <v>322</v>
      </c>
      <c r="B71" s="43" t="s">
        <v>1316</v>
      </c>
      <c r="C71" s="106">
        <f>C72+C73</f>
        <v>3021.5</v>
      </c>
      <c r="D71" s="106">
        <f>D72+D73</f>
        <v>7410</v>
      </c>
      <c r="E71" s="106">
        <f>E72+E73</f>
        <v>7401.36</v>
      </c>
      <c r="F71" s="58">
        <f t="shared" si="5"/>
        <v>99.88340080971659</v>
      </c>
      <c r="G71" s="58">
        <f t="shared" si="6"/>
        <v>244.95647857024653</v>
      </c>
    </row>
    <row r="72" spans="1:7" ht="15">
      <c r="A72" s="48">
        <v>3221</v>
      </c>
      <c r="B72" s="49" t="s">
        <v>1267</v>
      </c>
      <c r="C72" s="101">
        <v>3021.5</v>
      </c>
      <c r="D72" s="101">
        <v>6950</v>
      </c>
      <c r="E72" s="101">
        <v>6942.36</v>
      </c>
      <c r="F72" s="58">
        <f t="shared" si="5"/>
        <v>99.89007194244604</v>
      </c>
      <c r="G72" s="58">
        <f t="shared" si="6"/>
        <v>229.76534833691872</v>
      </c>
    </row>
    <row r="73" spans="1:7" ht="15">
      <c r="A73" s="48">
        <v>3225</v>
      </c>
      <c r="B73" s="49" t="s">
        <v>1420</v>
      </c>
      <c r="C73" s="101">
        <v>0</v>
      </c>
      <c r="D73" s="101">
        <v>460</v>
      </c>
      <c r="E73" s="101">
        <v>459</v>
      </c>
      <c r="F73" s="58">
        <f t="shared" si="5"/>
        <v>99.78260869565217</v>
      </c>
      <c r="G73" s="58" t="s">
        <v>1441</v>
      </c>
    </row>
    <row r="74" spans="1:7" ht="15">
      <c r="A74" s="44">
        <v>323</v>
      </c>
      <c r="B74" s="50" t="s">
        <v>1317</v>
      </c>
      <c r="C74" s="106">
        <f>SUM(C75:C77)</f>
        <v>13471.05</v>
      </c>
      <c r="D74" s="106">
        <f>SUM(D75:D77)</f>
        <v>36095</v>
      </c>
      <c r="E74" s="106">
        <f>SUM(E75:E77)</f>
        <v>36088.15</v>
      </c>
      <c r="F74" s="58">
        <f t="shared" si="5"/>
        <v>99.98102230225794</v>
      </c>
      <c r="G74" s="58">
        <f t="shared" si="6"/>
        <v>267.8941136733959</v>
      </c>
    </row>
    <row r="75" spans="1:7" ht="15">
      <c r="A75" s="48">
        <v>3233</v>
      </c>
      <c r="B75" s="49" t="s">
        <v>1273</v>
      </c>
      <c r="C75" s="101">
        <v>0</v>
      </c>
      <c r="D75" s="101">
        <v>9405</v>
      </c>
      <c r="E75" s="101">
        <v>9403.27</v>
      </c>
      <c r="F75" s="58">
        <f t="shared" si="5"/>
        <v>99.98160552897394</v>
      </c>
      <c r="G75" s="58" t="s">
        <v>1441</v>
      </c>
    </row>
    <row r="76" spans="1:7" ht="15">
      <c r="A76" s="48">
        <v>3237</v>
      </c>
      <c r="B76" s="49" t="s">
        <v>1277</v>
      </c>
      <c r="C76" s="101">
        <v>13471.05</v>
      </c>
      <c r="D76" s="101">
        <v>25210</v>
      </c>
      <c r="E76" s="101">
        <v>25208.28</v>
      </c>
      <c r="F76" s="58">
        <f t="shared" si="5"/>
        <v>99.99317731059104</v>
      </c>
      <c r="G76" s="58">
        <f t="shared" si="6"/>
        <v>187.1292883628225</v>
      </c>
    </row>
    <row r="77" spans="1:7" ht="15">
      <c r="A77" s="48">
        <v>3239</v>
      </c>
      <c r="B77" s="49" t="s">
        <v>1279</v>
      </c>
      <c r="C77" s="101">
        <v>0</v>
      </c>
      <c r="D77" s="101">
        <v>1480</v>
      </c>
      <c r="E77" s="101">
        <v>1476.6</v>
      </c>
      <c r="F77" s="58">
        <f t="shared" si="5"/>
        <v>99.77027027027027</v>
      </c>
      <c r="G77" s="58" t="s">
        <v>1441</v>
      </c>
    </row>
    <row r="78" spans="1:7" ht="15">
      <c r="A78" s="44">
        <v>329</v>
      </c>
      <c r="B78" s="43" t="s">
        <v>1283</v>
      </c>
      <c r="C78" s="106">
        <f>C79</f>
        <v>68.72</v>
      </c>
      <c r="D78" s="106">
        <f>D79</f>
        <v>0</v>
      </c>
      <c r="E78" s="106">
        <f>E79</f>
        <v>0</v>
      </c>
      <c r="F78" s="58" t="s">
        <v>1441</v>
      </c>
      <c r="G78" s="58">
        <f t="shared" si="6"/>
        <v>0</v>
      </c>
    </row>
    <row r="79" spans="1:7" ht="15">
      <c r="A79" s="48">
        <v>3293</v>
      </c>
      <c r="B79" s="49" t="s">
        <v>1290</v>
      </c>
      <c r="C79" s="101">
        <v>68.72</v>
      </c>
      <c r="D79" s="101">
        <v>0</v>
      </c>
      <c r="E79" s="101">
        <v>0</v>
      </c>
      <c r="F79" s="58" t="s">
        <v>1441</v>
      </c>
      <c r="G79" s="58">
        <f t="shared" si="6"/>
        <v>0</v>
      </c>
    </row>
    <row r="80" spans="1:7" ht="15">
      <c r="A80" s="44">
        <v>34</v>
      </c>
      <c r="B80" s="43" t="s">
        <v>1318</v>
      </c>
      <c r="C80" s="106">
        <f aca="true" t="shared" si="7" ref="C80:E81">C81</f>
        <v>156.28</v>
      </c>
      <c r="D80" s="106">
        <f t="shared" si="7"/>
        <v>20</v>
      </c>
      <c r="E80" s="106">
        <f t="shared" si="7"/>
        <v>39.19</v>
      </c>
      <c r="F80" s="58">
        <f t="shared" si="5"/>
        <v>195.95</v>
      </c>
      <c r="G80" s="58">
        <f t="shared" si="6"/>
        <v>25.07678525723061</v>
      </c>
    </row>
    <row r="81" spans="1:7" ht="15">
      <c r="A81" s="44">
        <v>343</v>
      </c>
      <c r="B81" s="43" t="s">
        <v>1319</v>
      </c>
      <c r="C81" s="106">
        <f>C82+C83</f>
        <v>156.28</v>
      </c>
      <c r="D81" s="106">
        <f t="shared" si="7"/>
        <v>20</v>
      </c>
      <c r="E81" s="106">
        <f t="shared" si="7"/>
        <v>39.19</v>
      </c>
      <c r="F81" s="58">
        <f t="shared" si="5"/>
        <v>195.95</v>
      </c>
      <c r="G81" s="58">
        <f t="shared" si="6"/>
        <v>25.07678525723061</v>
      </c>
    </row>
    <row r="82" spans="1:7" ht="15">
      <c r="A82" s="48">
        <v>3431</v>
      </c>
      <c r="B82" s="49" t="s">
        <v>1284</v>
      </c>
      <c r="C82" s="101">
        <v>143.75</v>
      </c>
      <c r="D82" s="101">
        <v>20</v>
      </c>
      <c r="E82" s="101">
        <v>39.19</v>
      </c>
      <c r="F82" s="58">
        <f t="shared" si="5"/>
        <v>195.95</v>
      </c>
      <c r="G82" s="58">
        <f t="shared" si="6"/>
        <v>27.262608695652172</v>
      </c>
    </row>
    <row r="83" spans="1:7" ht="15">
      <c r="A83" s="48">
        <v>3432</v>
      </c>
      <c r="B83" s="49" t="s">
        <v>1291</v>
      </c>
      <c r="C83" s="101">
        <v>12.53</v>
      </c>
      <c r="D83" s="101">
        <v>0</v>
      </c>
      <c r="E83" s="101">
        <v>0</v>
      </c>
      <c r="F83" s="58" t="s">
        <v>1441</v>
      </c>
      <c r="G83" s="58">
        <f t="shared" si="6"/>
        <v>0</v>
      </c>
    </row>
    <row r="84" spans="1:7" ht="15">
      <c r="A84" s="44">
        <v>36</v>
      </c>
      <c r="B84" s="43" t="s">
        <v>1354</v>
      </c>
      <c r="C84" s="106">
        <f aca="true" t="shared" si="8" ref="C84:E85">C85</f>
        <v>2379.71</v>
      </c>
      <c r="D84" s="106">
        <f t="shared" si="8"/>
        <v>3921</v>
      </c>
      <c r="E84" s="106">
        <f t="shared" si="8"/>
        <v>3755.6</v>
      </c>
      <c r="F84" s="58">
        <f t="shared" si="5"/>
        <v>95.78168834481</v>
      </c>
      <c r="G84" s="58">
        <f t="shared" si="6"/>
        <v>157.81754919717108</v>
      </c>
    </row>
    <row r="85" spans="1:7" ht="15">
      <c r="A85" s="44">
        <v>369</v>
      </c>
      <c r="B85" s="43" t="s">
        <v>1292</v>
      </c>
      <c r="C85" s="106">
        <f t="shared" si="8"/>
        <v>2379.71</v>
      </c>
      <c r="D85" s="106">
        <f t="shared" si="8"/>
        <v>3921</v>
      </c>
      <c r="E85" s="106">
        <f t="shared" si="8"/>
        <v>3755.6</v>
      </c>
      <c r="F85" s="58">
        <f t="shared" si="5"/>
        <v>95.78168834481</v>
      </c>
      <c r="G85" s="58">
        <f t="shared" si="6"/>
        <v>157.81754919717108</v>
      </c>
    </row>
    <row r="86" spans="1:7" ht="15">
      <c r="A86" s="48">
        <v>3691</v>
      </c>
      <c r="B86" s="49" t="s">
        <v>1292</v>
      </c>
      <c r="C86" s="101">
        <v>2379.71</v>
      </c>
      <c r="D86" s="101">
        <v>3921</v>
      </c>
      <c r="E86" s="101">
        <v>3755.6</v>
      </c>
      <c r="F86" s="58">
        <f t="shared" si="5"/>
        <v>95.78168834481</v>
      </c>
      <c r="G86" s="58">
        <f t="shared" si="6"/>
        <v>157.81754919717108</v>
      </c>
    </row>
    <row r="87" spans="1:7" ht="15">
      <c r="A87" s="44">
        <v>4</v>
      </c>
      <c r="B87" s="43" t="s">
        <v>1320</v>
      </c>
      <c r="C87" s="106">
        <f aca="true" t="shared" si="9" ref="C87:E88">C88</f>
        <v>6219.24</v>
      </c>
      <c r="D87" s="106">
        <f t="shared" si="9"/>
        <v>35315</v>
      </c>
      <c r="E87" s="106">
        <f t="shared" si="9"/>
        <v>35308.07</v>
      </c>
      <c r="F87" s="58">
        <f t="shared" si="5"/>
        <v>99.98037661050545</v>
      </c>
      <c r="G87" s="58">
        <f t="shared" si="6"/>
        <v>567.723226632193</v>
      </c>
    </row>
    <row r="88" spans="1:7" ht="15">
      <c r="A88" s="44">
        <v>42</v>
      </c>
      <c r="B88" s="43" t="s">
        <v>1321</v>
      </c>
      <c r="C88" s="106">
        <f t="shared" si="9"/>
        <v>6219.24</v>
      </c>
      <c r="D88" s="106">
        <f t="shared" si="9"/>
        <v>35315</v>
      </c>
      <c r="E88" s="106">
        <f t="shared" si="9"/>
        <v>35308.07</v>
      </c>
      <c r="F88" s="58">
        <f t="shared" si="5"/>
        <v>99.98037661050545</v>
      </c>
      <c r="G88" s="58">
        <f t="shared" si="6"/>
        <v>567.723226632193</v>
      </c>
    </row>
    <row r="89" spans="1:7" ht="15">
      <c r="A89" s="44">
        <v>422</v>
      </c>
      <c r="B89" s="43" t="s">
        <v>1322</v>
      </c>
      <c r="C89" s="106">
        <f>C90+C91+C92</f>
        <v>6219.24</v>
      </c>
      <c r="D89" s="106">
        <f>D90+D91+D92</f>
        <v>35315</v>
      </c>
      <c r="E89" s="106">
        <f>E90+E91+E92</f>
        <v>35308.07</v>
      </c>
      <c r="F89" s="58">
        <f t="shared" si="5"/>
        <v>99.98037661050545</v>
      </c>
      <c r="G89" s="58">
        <f t="shared" si="6"/>
        <v>567.723226632193</v>
      </c>
    </row>
    <row r="90" spans="1:7" ht="15">
      <c r="A90" s="48">
        <v>4221</v>
      </c>
      <c r="B90" s="49" t="s">
        <v>1285</v>
      </c>
      <c r="C90" s="101">
        <v>0</v>
      </c>
      <c r="D90" s="101">
        <v>23300</v>
      </c>
      <c r="E90" s="101">
        <v>23293.99</v>
      </c>
      <c r="F90" s="58">
        <f t="shared" si="5"/>
        <v>99.97420600858369</v>
      </c>
      <c r="G90" s="58" t="s">
        <v>1441</v>
      </c>
    </row>
    <row r="91" spans="1:7" ht="15">
      <c r="A91" s="48">
        <v>4222</v>
      </c>
      <c r="B91" s="46" t="s">
        <v>1293</v>
      </c>
      <c r="C91" s="101">
        <v>1999</v>
      </c>
      <c r="D91" s="101">
        <v>12015</v>
      </c>
      <c r="E91" s="101">
        <v>12014.08</v>
      </c>
      <c r="F91" s="58">
        <f t="shared" si="5"/>
        <v>99.99234290470245</v>
      </c>
      <c r="G91" s="58">
        <f t="shared" si="6"/>
        <v>601.0045022511256</v>
      </c>
    </row>
    <row r="92" spans="1:7" ht="15">
      <c r="A92" s="16">
        <v>4225</v>
      </c>
      <c r="B92" t="s">
        <v>1296</v>
      </c>
      <c r="C92" s="101">
        <v>4220.24</v>
      </c>
      <c r="D92" s="101">
        <v>0</v>
      </c>
      <c r="E92" s="101">
        <v>0</v>
      </c>
      <c r="F92" s="58" t="s">
        <v>1441</v>
      </c>
      <c r="G92" s="58">
        <f t="shared" si="6"/>
        <v>0</v>
      </c>
    </row>
    <row r="93" spans="1:7" ht="17.25" customHeight="1">
      <c r="A93" s="51"/>
      <c r="B93" s="51" t="s">
        <v>1262</v>
      </c>
      <c r="C93" s="103">
        <f>C94+C141</f>
        <v>1241619.96</v>
      </c>
      <c r="D93" s="103">
        <f>D94+D141</f>
        <v>1237742</v>
      </c>
      <c r="E93" s="103">
        <f>E94+E141</f>
        <v>1210828.39</v>
      </c>
      <c r="F93" s="63">
        <f>E93/D93*100</f>
        <v>97.82558804662037</v>
      </c>
      <c r="G93" s="63">
        <f>E93/C93*100</f>
        <v>97.52004872730944</v>
      </c>
    </row>
    <row r="94" spans="1:7" ht="15">
      <c r="A94" s="44">
        <v>3</v>
      </c>
      <c r="B94" s="43" t="s">
        <v>1327</v>
      </c>
      <c r="C94" s="106">
        <f>C95+C102+C129+C135+C138</f>
        <v>1239109.96</v>
      </c>
      <c r="D94" s="106">
        <f>D95+D102+D129+D135+D138</f>
        <v>1204787</v>
      </c>
      <c r="E94" s="106">
        <f>E95+E102+E129+E135+E138</f>
        <v>1177885.24</v>
      </c>
      <c r="F94" s="58">
        <f>E94/D94*100</f>
        <v>97.76709410045095</v>
      </c>
      <c r="G94" s="58">
        <f>E94/C94*100</f>
        <v>95.0589760411578</v>
      </c>
    </row>
    <row r="95" spans="1:7" ht="15">
      <c r="A95" s="44">
        <v>31</v>
      </c>
      <c r="B95" s="43" t="s">
        <v>1298</v>
      </c>
      <c r="C95" s="106">
        <f>C96+C98+C100</f>
        <v>1010039.65</v>
      </c>
      <c r="D95" s="106">
        <f>D96+D98+D100</f>
        <v>975490</v>
      </c>
      <c r="E95" s="106">
        <f>E96+E98+E100</f>
        <v>965317.8300000001</v>
      </c>
      <c r="F95" s="58">
        <f aca="true" t="shared" si="10" ref="F95:F146">E95/D95*100</f>
        <v>98.9572245743165</v>
      </c>
      <c r="G95" s="58">
        <f aca="true" t="shared" si="11" ref="G95:G145">E95/C95*100</f>
        <v>95.57227085095126</v>
      </c>
    </row>
    <row r="96" spans="1:7" ht="15">
      <c r="A96" s="44">
        <v>311</v>
      </c>
      <c r="B96" s="43" t="s">
        <v>1288</v>
      </c>
      <c r="C96" s="106">
        <f>C97</f>
        <v>761352.82</v>
      </c>
      <c r="D96" s="106">
        <f>D97</f>
        <v>755350</v>
      </c>
      <c r="E96" s="106">
        <f>E97</f>
        <v>750524.91</v>
      </c>
      <c r="F96" s="58">
        <f t="shared" si="10"/>
        <v>99.36121135897267</v>
      </c>
      <c r="G96" s="58">
        <f t="shared" si="11"/>
        <v>98.57780654178178</v>
      </c>
    </row>
    <row r="97" spans="1:7" ht="15">
      <c r="A97" s="48">
        <v>3111</v>
      </c>
      <c r="B97" s="49" t="s">
        <v>1288</v>
      </c>
      <c r="C97" s="101">
        <v>761352.82</v>
      </c>
      <c r="D97" s="101">
        <v>755350</v>
      </c>
      <c r="E97" s="101">
        <v>750524.91</v>
      </c>
      <c r="F97" s="58">
        <f t="shared" si="10"/>
        <v>99.36121135897267</v>
      </c>
      <c r="G97" s="58">
        <f t="shared" si="11"/>
        <v>98.57780654178178</v>
      </c>
    </row>
    <row r="98" spans="1:7" ht="15">
      <c r="A98" s="44">
        <v>312</v>
      </c>
      <c r="B98" s="43" t="s">
        <v>1289</v>
      </c>
      <c r="C98" s="106">
        <f>C99</f>
        <v>123063.53</v>
      </c>
      <c r="D98" s="106">
        <f>D99</f>
        <v>95500</v>
      </c>
      <c r="E98" s="106">
        <f>E99</f>
        <v>90956.26</v>
      </c>
      <c r="F98" s="58">
        <f t="shared" si="10"/>
        <v>95.24215706806282</v>
      </c>
      <c r="G98" s="58">
        <f t="shared" si="11"/>
        <v>73.91000404425259</v>
      </c>
    </row>
    <row r="99" spans="1:7" ht="15">
      <c r="A99" s="48">
        <v>3121</v>
      </c>
      <c r="B99" s="49" t="s">
        <v>1289</v>
      </c>
      <c r="C99" s="101">
        <v>123063.53</v>
      </c>
      <c r="D99" s="101">
        <v>95500</v>
      </c>
      <c r="E99" s="101">
        <v>90956.26</v>
      </c>
      <c r="F99" s="58">
        <f t="shared" si="10"/>
        <v>95.24215706806282</v>
      </c>
      <c r="G99" s="58">
        <f t="shared" si="11"/>
        <v>73.91000404425259</v>
      </c>
    </row>
    <row r="100" spans="1:7" ht="15">
      <c r="A100" s="44">
        <v>313</v>
      </c>
      <c r="B100" s="43" t="s">
        <v>1300</v>
      </c>
      <c r="C100" s="106">
        <f>C101</f>
        <v>125623.3</v>
      </c>
      <c r="D100" s="106">
        <f>D101</f>
        <v>124640</v>
      </c>
      <c r="E100" s="106">
        <f>E101</f>
        <v>123836.66</v>
      </c>
      <c r="F100" s="58">
        <f t="shared" si="10"/>
        <v>99.35547175866496</v>
      </c>
      <c r="G100" s="58">
        <f t="shared" si="11"/>
        <v>98.57777975900967</v>
      </c>
    </row>
    <row r="101" spans="1:7" ht="15">
      <c r="A101" s="48">
        <v>3132</v>
      </c>
      <c r="B101" s="49" t="s">
        <v>1326</v>
      </c>
      <c r="C101" s="101">
        <v>125623.3</v>
      </c>
      <c r="D101" s="101">
        <v>124640</v>
      </c>
      <c r="E101" s="101">
        <v>123836.66</v>
      </c>
      <c r="F101" s="58">
        <f t="shared" si="10"/>
        <v>99.35547175866496</v>
      </c>
      <c r="G101" s="58">
        <f t="shared" si="11"/>
        <v>98.57777975900967</v>
      </c>
    </row>
    <row r="102" spans="1:7" ht="15">
      <c r="A102" s="44">
        <v>32</v>
      </c>
      <c r="B102" s="43" t="s">
        <v>1301</v>
      </c>
      <c r="C102" s="106">
        <f>C103+C107+C112+C123</f>
        <v>194423.32000000004</v>
      </c>
      <c r="D102" s="106">
        <f>D103+D107+D112+D121+D123</f>
        <v>184510</v>
      </c>
      <c r="E102" s="106">
        <f>E103+E107+E112+E123+E121</f>
        <v>169870.23</v>
      </c>
      <c r="F102" s="58">
        <f t="shared" si="10"/>
        <v>92.06559536068507</v>
      </c>
      <c r="G102" s="58">
        <f t="shared" si="11"/>
        <v>87.37132459213225</v>
      </c>
    </row>
    <row r="103" spans="1:7" ht="15">
      <c r="A103" s="44">
        <v>321</v>
      </c>
      <c r="B103" s="43" t="s">
        <v>1302</v>
      </c>
      <c r="C103" s="106">
        <f>C104+C105+C106</f>
        <v>25491.68</v>
      </c>
      <c r="D103" s="106">
        <f>D104+D105+D106</f>
        <v>45350</v>
      </c>
      <c r="E103" s="106">
        <f>E104+E105+E106</f>
        <v>38598.92</v>
      </c>
      <c r="F103" s="58">
        <f t="shared" si="10"/>
        <v>85.11338478500551</v>
      </c>
      <c r="G103" s="58">
        <f t="shared" si="11"/>
        <v>151.41771746703236</v>
      </c>
    </row>
    <row r="104" spans="1:7" ht="15">
      <c r="A104" s="48">
        <v>3211</v>
      </c>
      <c r="B104" s="49" t="s">
        <v>1264</v>
      </c>
      <c r="C104" s="101">
        <v>19131.79</v>
      </c>
      <c r="D104" s="101">
        <v>40000</v>
      </c>
      <c r="E104" s="101">
        <v>35050.88</v>
      </c>
      <c r="F104" s="58">
        <f t="shared" si="10"/>
        <v>87.62719999999999</v>
      </c>
      <c r="G104" s="58">
        <f t="shared" si="11"/>
        <v>183.20753050289593</v>
      </c>
    </row>
    <row r="105" spans="1:7" ht="15">
      <c r="A105" s="48">
        <v>3212</v>
      </c>
      <c r="B105" s="49" t="s">
        <v>1265</v>
      </c>
      <c r="C105" s="101">
        <v>2207.45</v>
      </c>
      <c r="D105" s="101">
        <v>2850</v>
      </c>
      <c r="E105" s="101">
        <v>2848.04</v>
      </c>
      <c r="F105" s="58">
        <f t="shared" si="10"/>
        <v>99.93122807017544</v>
      </c>
      <c r="G105" s="58">
        <f t="shared" si="11"/>
        <v>129.0194568393395</v>
      </c>
    </row>
    <row r="106" spans="1:7" ht="15">
      <c r="A106" s="48">
        <v>3213</v>
      </c>
      <c r="B106" s="49" t="s">
        <v>1266</v>
      </c>
      <c r="C106" s="101">
        <v>4152.44</v>
      </c>
      <c r="D106" s="101">
        <v>2500</v>
      </c>
      <c r="E106" s="101">
        <v>700</v>
      </c>
      <c r="F106" s="58">
        <f t="shared" si="10"/>
        <v>28.000000000000004</v>
      </c>
      <c r="G106" s="58">
        <f t="shared" si="11"/>
        <v>16.857558447563363</v>
      </c>
    </row>
    <row r="107" spans="1:7" ht="15">
      <c r="A107" s="44">
        <v>322</v>
      </c>
      <c r="B107" s="43" t="s">
        <v>1316</v>
      </c>
      <c r="C107" s="106">
        <f>SUM(C108:C111)</f>
        <v>25576.179999999997</v>
      </c>
      <c r="D107" s="106">
        <f>SUM(D108:D111)</f>
        <v>24200</v>
      </c>
      <c r="E107" s="106">
        <f>SUM(E108:E111)</f>
        <v>23275.18</v>
      </c>
      <c r="F107" s="58">
        <f t="shared" si="10"/>
        <v>96.17842975206612</v>
      </c>
      <c r="G107" s="58">
        <f t="shared" si="11"/>
        <v>91.00334764613012</v>
      </c>
    </row>
    <row r="108" spans="1:7" ht="15">
      <c r="A108" s="48">
        <v>3221</v>
      </c>
      <c r="B108" s="49" t="s">
        <v>1267</v>
      </c>
      <c r="C108" s="101">
        <v>20730.98</v>
      </c>
      <c r="D108" s="101">
        <v>18500</v>
      </c>
      <c r="E108" s="101">
        <v>18111.85</v>
      </c>
      <c r="F108" s="58">
        <f t="shared" si="10"/>
        <v>97.90189189189188</v>
      </c>
      <c r="G108" s="58">
        <f t="shared" si="11"/>
        <v>87.36610618504285</v>
      </c>
    </row>
    <row r="109" spans="1:7" ht="15">
      <c r="A109" s="48">
        <v>3222</v>
      </c>
      <c r="B109" s="49" t="s">
        <v>1268</v>
      </c>
      <c r="C109" s="101">
        <v>4263.4</v>
      </c>
      <c r="D109" s="101">
        <v>5700</v>
      </c>
      <c r="E109" s="101">
        <v>5163.33</v>
      </c>
      <c r="F109" s="58">
        <f t="shared" si="10"/>
        <v>90.58473684210526</v>
      </c>
      <c r="G109" s="58">
        <f t="shared" si="11"/>
        <v>121.10827039452082</v>
      </c>
    </row>
    <row r="110" spans="1:7" ht="15.75" customHeight="1">
      <c r="A110" s="48">
        <v>3224</v>
      </c>
      <c r="B110" s="78" t="s">
        <v>1270</v>
      </c>
      <c r="C110" s="101">
        <v>82.8</v>
      </c>
      <c r="D110" s="101">
        <v>0</v>
      </c>
      <c r="E110" s="101">
        <v>0</v>
      </c>
      <c r="F110" s="58" t="s">
        <v>1441</v>
      </c>
      <c r="G110" s="58">
        <f t="shared" si="11"/>
        <v>0</v>
      </c>
    </row>
    <row r="111" spans="1:7" ht="15">
      <c r="A111" s="48">
        <v>3225</v>
      </c>
      <c r="B111" s="49" t="s">
        <v>1419</v>
      </c>
      <c r="C111" s="101">
        <v>499</v>
      </c>
      <c r="D111" s="101">
        <v>0</v>
      </c>
      <c r="E111" s="101">
        <v>0</v>
      </c>
      <c r="F111" s="58" t="s">
        <v>1441</v>
      </c>
      <c r="G111" s="58">
        <f t="shared" si="11"/>
        <v>0</v>
      </c>
    </row>
    <row r="112" spans="1:7" ht="15">
      <c r="A112" s="44">
        <v>323</v>
      </c>
      <c r="B112" s="43" t="s">
        <v>1317</v>
      </c>
      <c r="C112" s="106">
        <f>SUM(C113:C120)</f>
        <v>135794.54</v>
      </c>
      <c r="D112" s="106">
        <f>SUM(D113:D120)</f>
        <v>88490</v>
      </c>
      <c r="E112" s="106">
        <f>SUM(E113:E120)</f>
        <v>82753.25</v>
      </c>
      <c r="F112" s="58">
        <f t="shared" si="10"/>
        <v>93.51706407503673</v>
      </c>
      <c r="G112" s="58">
        <f t="shared" si="11"/>
        <v>60.940042213773836</v>
      </c>
    </row>
    <row r="113" spans="1:7" ht="15">
      <c r="A113" s="48">
        <v>3231</v>
      </c>
      <c r="B113" s="49" t="s">
        <v>1271</v>
      </c>
      <c r="C113" s="101">
        <v>15.6</v>
      </c>
      <c r="D113" s="101">
        <v>50</v>
      </c>
      <c r="E113" s="101">
        <v>18.5</v>
      </c>
      <c r="F113" s="58">
        <f t="shared" si="10"/>
        <v>37</v>
      </c>
      <c r="G113" s="58">
        <f t="shared" si="11"/>
        <v>118.58974358974359</v>
      </c>
    </row>
    <row r="114" spans="1:7" ht="15">
      <c r="A114" s="48">
        <v>3232</v>
      </c>
      <c r="B114" s="49" t="s">
        <v>1272</v>
      </c>
      <c r="C114" s="101">
        <v>15585</v>
      </c>
      <c r="D114" s="101">
        <v>4000</v>
      </c>
      <c r="E114" s="101">
        <v>3873.75</v>
      </c>
      <c r="F114" s="58">
        <f t="shared" si="10"/>
        <v>96.84375</v>
      </c>
      <c r="G114" s="58">
        <f t="shared" si="11"/>
        <v>24.85563041385948</v>
      </c>
    </row>
    <row r="115" spans="1:7" ht="15">
      <c r="A115" s="48">
        <v>3233</v>
      </c>
      <c r="B115" s="49" t="s">
        <v>1273</v>
      </c>
      <c r="C115" s="101">
        <v>0</v>
      </c>
      <c r="D115" s="101">
        <v>10500</v>
      </c>
      <c r="E115" s="101">
        <v>10077.65</v>
      </c>
      <c r="F115" s="58">
        <f t="shared" si="10"/>
        <v>95.97761904761904</v>
      </c>
      <c r="G115" s="58" t="s">
        <v>1441</v>
      </c>
    </row>
    <row r="116" spans="1:7" ht="15">
      <c r="A116" s="48">
        <v>3234</v>
      </c>
      <c r="B116" s="49" t="s">
        <v>1274</v>
      </c>
      <c r="C116" s="101">
        <v>0</v>
      </c>
      <c r="D116" s="101">
        <v>0</v>
      </c>
      <c r="E116" s="101">
        <v>0</v>
      </c>
      <c r="F116" s="58" t="s">
        <v>1441</v>
      </c>
      <c r="G116" s="58" t="s">
        <v>1441</v>
      </c>
    </row>
    <row r="117" spans="1:7" ht="15">
      <c r="A117" s="48">
        <v>3236</v>
      </c>
      <c r="B117" s="49" t="s">
        <v>1276</v>
      </c>
      <c r="C117" s="101">
        <v>14850</v>
      </c>
      <c r="D117" s="101">
        <v>1740</v>
      </c>
      <c r="E117" s="101">
        <v>1740</v>
      </c>
      <c r="F117" s="58">
        <f t="shared" si="10"/>
        <v>100</v>
      </c>
      <c r="G117" s="58">
        <f t="shared" si="11"/>
        <v>11.717171717171718</v>
      </c>
    </row>
    <row r="118" spans="1:7" ht="15">
      <c r="A118" s="48">
        <v>3237</v>
      </c>
      <c r="B118" s="49" t="s">
        <v>1277</v>
      </c>
      <c r="C118" s="104">
        <v>44384.46</v>
      </c>
      <c r="D118" s="101">
        <v>47000</v>
      </c>
      <c r="E118" s="101">
        <v>42415.71</v>
      </c>
      <c r="F118" s="58">
        <f t="shared" si="10"/>
        <v>90.2461914893617</v>
      </c>
      <c r="G118" s="58">
        <f t="shared" si="11"/>
        <v>95.56432589244073</v>
      </c>
    </row>
    <row r="119" spans="1:7" ht="15">
      <c r="A119" s="48">
        <v>3238</v>
      </c>
      <c r="B119" s="49" t="s">
        <v>1278</v>
      </c>
      <c r="C119" s="101">
        <v>0</v>
      </c>
      <c r="D119" s="101">
        <v>200</v>
      </c>
      <c r="E119" s="101">
        <v>199</v>
      </c>
      <c r="F119" s="58">
        <f t="shared" si="10"/>
        <v>99.5</v>
      </c>
      <c r="G119" s="58" t="s">
        <v>1441</v>
      </c>
    </row>
    <row r="120" spans="1:7" ht="15">
      <c r="A120" s="48">
        <v>3239</v>
      </c>
      <c r="B120" s="49" t="s">
        <v>1279</v>
      </c>
      <c r="C120" s="101">
        <v>60959.48</v>
      </c>
      <c r="D120" s="101">
        <v>25000</v>
      </c>
      <c r="E120" s="101">
        <v>24428.64</v>
      </c>
      <c r="F120" s="58">
        <f t="shared" si="10"/>
        <v>97.71455999999999</v>
      </c>
      <c r="G120" s="58">
        <f t="shared" si="11"/>
        <v>40.073570181372936</v>
      </c>
    </row>
    <row r="121" spans="1:7" ht="15">
      <c r="A121" s="44">
        <v>324</v>
      </c>
      <c r="B121" s="43" t="s">
        <v>1323</v>
      </c>
      <c r="C121" s="106">
        <f>SUM(C122)</f>
        <v>0</v>
      </c>
      <c r="D121" s="106">
        <f>SUM(D122)</f>
        <v>1770</v>
      </c>
      <c r="E121" s="106">
        <f>SUM(E122)</f>
        <v>1766</v>
      </c>
      <c r="F121" s="58">
        <f t="shared" si="10"/>
        <v>99.77401129943503</v>
      </c>
      <c r="G121" s="58" t="s">
        <v>1441</v>
      </c>
    </row>
    <row r="122" spans="1:7" ht="15">
      <c r="A122" s="48">
        <v>3241</v>
      </c>
      <c r="B122" s="49" t="s">
        <v>1323</v>
      </c>
      <c r="C122" s="101">
        <v>0</v>
      </c>
      <c r="D122" s="101">
        <v>1770</v>
      </c>
      <c r="E122" s="101">
        <v>1766</v>
      </c>
      <c r="F122" s="58">
        <f t="shared" si="10"/>
        <v>99.77401129943503</v>
      </c>
      <c r="G122" s="58" t="s">
        <v>1441</v>
      </c>
    </row>
    <row r="123" spans="1:7" ht="15">
      <c r="A123" s="44">
        <v>329</v>
      </c>
      <c r="B123" s="43" t="s">
        <v>1283</v>
      </c>
      <c r="C123" s="106">
        <f>SUM(C124:C128)</f>
        <v>7560.92</v>
      </c>
      <c r="D123" s="106">
        <f>SUM(D124:D128)</f>
        <v>24700</v>
      </c>
      <c r="E123" s="106">
        <f>SUM(E124:E128)</f>
        <v>23476.88</v>
      </c>
      <c r="F123" s="58">
        <f t="shared" si="10"/>
        <v>95.0480971659919</v>
      </c>
      <c r="G123" s="58">
        <f t="shared" si="11"/>
        <v>310.5029546668924</v>
      </c>
    </row>
    <row r="124" spans="1:7" ht="15">
      <c r="A124" s="48">
        <v>3292</v>
      </c>
      <c r="B124" s="49" t="s">
        <v>1280</v>
      </c>
      <c r="C124" s="101">
        <v>0</v>
      </c>
      <c r="D124" s="101">
        <v>250</v>
      </c>
      <c r="E124" s="101">
        <v>249</v>
      </c>
      <c r="F124" s="58">
        <f t="shared" si="10"/>
        <v>99.6</v>
      </c>
      <c r="G124" s="58" t="s">
        <v>1441</v>
      </c>
    </row>
    <row r="125" spans="1:7" ht="15">
      <c r="A125" s="48">
        <v>3293</v>
      </c>
      <c r="B125" s="49" t="s">
        <v>1290</v>
      </c>
      <c r="C125" s="101">
        <v>1654.42</v>
      </c>
      <c r="D125" s="101">
        <v>15500</v>
      </c>
      <c r="E125" s="101">
        <v>14473.37</v>
      </c>
      <c r="F125" s="58">
        <f t="shared" si="10"/>
        <v>93.3765806451613</v>
      </c>
      <c r="G125" s="58">
        <f t="shared" si="11"/>
        <v>874.8304541772948</v>
      </c>
    </row>
    <row r="126" spans="1:7" ht="15">
      <c r="A126" s="48">
        <v>3294</v>
      </c>
      <c r="B126" s="49" t="s">
        <v>1281</v>
      </c>
      <c r="C126" s="101">
        <v>0</v>
      </c>
      <c r="D126" s="101">
        <v>950</v>
      </c>
      <c r="E126" s="101">
        <v>944.98</v>
      </c>
      <c r="F126" s="58">
        <f t="shared" si="10"/>
        <v>99.47157894736843</v>
      </c>
      <c r="G126" s="58" t="s">
        <v>1441</v>
      </c>
    </row>
    <row r="127" spans="1:7" ht="15">
      <c r="A127" s="48">
        <v>3295</v>
      </c>
      <c r="B127" s="49" t="s">
        <v>1282</v>
      </c>
      <c r="C127" s="101">
        <v>15</v>
      </c>
      <c r="D127" s="101">
        <v>0</v>
      </c>
      <c r="E127" s="101">
        <v>0</v>
      </c>
      <c r="F127" s="58" t="s">
        <v>1441</v>
      </c>
      <c r="G127" s="58">
        <f t="shared" si="11"/>
        <v>0</v>
      </c>
    </row>
    <row r="128" spans="1:7" ht="15">
      <c r="A128" s="48">
        <v>3299</v>
      </c>
      <c r="B128" s="49" t="s">
        <v>1283</v>
      </c>
      <c r="C128" s="101">
        <v>5891.5</v>
      </c>
      <c r="D128" s="101">
        <v>8000</v>
      </c>
      <c r="E128" s="101">
        <v>7809.53</v>
      </c>
      <c r="F128" s="58">
        <f t="shared" si="10"/>
        <v>97.619125</v>
      </c>
      <c r="G128" s="58">
        <f t="shared" si="11"/>
        <v>132.55588559789527</v>
      </c>
    </row>
    <row r="129" spans="1:7" ht="15">
      <c r="A129" s="44">
        <v>34</v>
      </c>
      <c r="B129" s="43" t="s">
        <v>1318</v>
      </c>
      <c r="C129" s="106">
        <f>C130</f>
        <v>377.28</v>
      </c>
      <c r="D129" s="106">
        <f>D130</f>
        <v>3300</v>
      </c>
      <c r="E129" s="106">
        <f>E130</f>
        <v>3492.3</v>
      </c>
      <c r="F129" s="58">
        <f t="shared" si="10"/>
        <v>105.82727272727273</v>
      </c>
      <c r="G129" s="58">
        <f t="shared" si="11"/>
        <v>925.6520356234098</v>
      </c>
    </row>
    <row r="130" spans="1:7" ht="15">
      <c r="A130" s="44">
        <v>343</v>
      </c>
      <c r="B130" s="43" t="s">
        <v>1319</v>
      </c>
      <c r="C130" s="106">
        <f>C131+C132+C134+C133</f>
        <v>377.28</v>
      </c>
      <c r="D130" s="106">
        <f>D131+D132+D134</f>
        <v>3300</v>
      </c>
      <c r="E130" s="106">
        <f>E131+E132+E134</f>
        <v>3492.3</v>
      </c>
      <c r="F130" s="58">
        <f t="shared" si="10"/>
        <v>105.82727272727273</v>
      </c>
      <c r="G130" s="58">
        <f t="shared" si="11"/>
        <v>925.6520356234098</v>
      </c>
    </row>
    <row r="131" spans="1:7" ht="15">
      <c r="A131" s="48">
        <v>3431</v>
      </c>
      <c r="B131" s="49" t="s">
        <v>1284</v>
      </c>
      <c r="C131" s="101">
        <v>150.85</v>
      </c>
      <c r="D131" s="101">
        <v>1600</v>
      </c>
      <c r="E131" s="101">
        <v>1586.94</v>
      </c>
      <c r="F131" s="58">
        <f t="shared" si="10"/>
        <v>99.18375</v>
      </c>
      <c r="G131" s="58">
        <f t="shared" si="11"/>
        <v>1051.9986741796488</v>
      </c>
    </row>
    <row r="132" spans="1:7" ht="15">
      <c r="A132" s="48">
        <v>3432</v>
      </c>
      <c r="B132" s="49" t="s">
        <v>1291</v>
      </c>
      <c r="C132" s="101">
        <v>226.42</v>
      </c>
      <c r="D132" s="101">
        <v>1700</v>
      </c>
      <c r="E132" s="101">
        <v>1905.33</v>
      </c>
      <c r="F132" s="58">
        <f t="shared" si="10"/>
        <v>112.07823529411765</v>
      </c>
      <c r="G132" s="58">
        <f t="shared" si="11"/>
        <v>841.5025174454554</v>
      </c>
    </row>
    <row r="133" spans="1:7" ht="15">
      <c r="A133" s="48">
        <v>3433</v>
      </c>
      <c r="B133" s="49" t="s">
        <v>1366</v>
      </c>
      <c r="C133" s="101">
        <v>0</v>
      </c>
      <c r="D133" s="101">
        <v>0</v>
      </c>
      <c r="E133" s="101">
        <v>0</v>
      </c>
      <c r="F133" s="58" t="s">
        <v>1441</v>
      </c>
      <c r="G133" s="58" t="s">
        <v>1441</v>
      </c>
    </row>
    <row r="134" spans="1:7" ht="15">
      <c r="A134" s="48">
        <v>3434</v>
      </c>
      <c r="B134" s="49" t="s">
        <v>1418</v>
      </c>
      <c r="C134" s="101">
        <v>0.01</v>
      </c>
      <c r="D134" s="101">
        <v>0</v>
      </c>
      <c r="E134" s="101">
        <v>0.03</v>
      </c>
      <c r="F134" s="58" t="s">
        <v>1441</v>
      </c>
      <c r="G134" s="58">
        <f t="shared" si="11"/>
        <v>300</v>
      </c>
    </row>
    <row r="135" spans="1:7" s="71" customFormat="1" ht="15">
      <c r="A135" s="44">
        <v>36</v>
      </c>
      <c r="B135" s="43" t="s">
        <v>1354</v>
      </c>
      <c r="C135" s="106">
        <f aca="true" t="shared" si="12" ref="C135:E136">C136</f>
        <v>34269.71</v>
      </c>
      <c r="D135" s="106">
        <f t="shared" si="12"/>
        <v>41487</v>
      </c>
      <c r="E135" s="106">
        <f t="shared" si="12"/>
        <v>39204.88</v>
      </c>
      <c r="F135" s="58">
        <f t="shared" si="10"/>
        <v>94.49919251813822</v>
      </c>
      <c r="G135" s="58">
        <f t="shared" si="11"/>
        <v>114.40096808522743</v>
      </c>
    </row>
    <row r="136" spans="1:7" s="71" customFormat="1" ht="15">
      <c r="A136" s="44">
        <v>369</v>
      </c>
      <c r="B136" s="43" t="s">
        <v>1292</v>
      </c>
      <c r="C136" s="106">
        <f t="shared" si="12"/>
        <v>34269.71</v>
      </c>
      <c r="D136" s="106">
        <f t="shared" si="12"/>
        <v>41487</v>
      </c>
      <c r="E136" s="106">
        <f t="shared" si="12"/>
        <v>39204.88</v>
      </c>
      <c r="F136" s="58">
        <f t="shared" si="10"/>
        <v>94.49919251813822</v>
      </c>
      <c r="G136" s="58">
        <f t="shared" si="11"/>
        <v>114.40096808522743</v>
      </c>
    </row>
    <row r="137" spans="1:7" ht="15">
      <c r="A137" s="48">
        <v>3691</v>
      </c>
      <c r="B137" s="49" t="s">
        <v>1292</v>
      </c>
      <c r="C137" s="101">
        <v>34269.71</v>
      </c>
      <c r="D137" s="101">
        <v>41487</v>
      </c>
      <c r="E137" s="101">
        <v>39204.88</v>
      </c>
      <c r="F137" s="58">
        <f t="shared" si="10"/>
        <v>94.49919251813822</v>
      </c>
      <c r="G137" s="58">
        <f t="shared" si="11"/>
        <v>114.40096808522743</v>
      </c>
    </row>
    <row r="138" spans="1:7" ht="15">
      <c r="A138" s="44">
        <v>38</v>
      </c>
      <c r="B138" s="43" t="s">
        <v>1324</v>
      </c>
      <c r="C138" s="106">
        <f aca="true" t="shared" si="13" ref="C138:E139">C139</f>
        <v>0</v>
      </c>
      <c r="D138" s="106">
        <f t="shared" si="13"/>
        <v>0</v>
      </c>
      <c r="E138" s="106">
        <f t="shared" si="13"/>
        <v>0</v>
      </c>
      <c r="F138" s="58" t="s">
        <v>1441</v>
      </c>
      <c r="G138" s="58" t="s">
        <v>1441</v>
      </c>
    </row>
    <row r="139" spans="1:7" ht="15">
      <c r="A139" s="44">
        <v>381</v>
      </c>
      <c r="B139" s="43" t="s">
        <v>1314</v>
      </c>
      <c r="C139" s="106">
        <f t="shared" si="13"/>
        <v>0</v>
      </c>
      <c r="D139" s="106">
        <f t="shared" si="13"/>
        <v>0</v>
      </c>
      <c r="E139" s="106">
        <f t="shared" si="13"/>
        <v>0</v>
      </c>
      <c r="F139" s="58" t="s">
        <v>1441</v>
      </c>
      <c r="G139" s="58" t="s">
        <v>1441</v>
      </c>
    </row>
    <row r="140" spans="1:7" s="70" customFormat="1" ht="15">
      <c r="A140" s="72">
        <v>3811</v>
      </c>
      <c r="B140" s="73" t="s">
        <v>1294</v>
      </c>
      <c r="C140" s="105">
        <v>0</v>
      </c>
      <c r="D140" s="105">
        <v>0</v>
      </c>
      <c r="E140" s="105">
        <v>0</v>
      </c>
      <c r="F140" s="58" t="s">
        <v>1441</v>
      </c>
      <c r="G140" s="58" t="s">
        <v>1441</v>
      </c>
    </row>
    <row r="141" spans="1:7" ht="15">
      <c r="A141" s="44">
        <v>4</v>
      </c>
      <c r="B141" s="43" t="s">
        <v>1320</v>
      </c>
      <c r="C141" s="106">
        <f aca="true" t="shared" si="14" ref="C141:E142">C142</f>
        <v>2510</v>
      </c>
      <c r="D141" s="106">
        <f t="shared" si="14"/>
        <v>32955</v>
      </c>
      <c r="E141" s="106">
        <f t="shared" si="14"/>
        <v>32943.15</v>
      </c>
      <c r="F141" s="58">
        <f t="shared" si="10"/>
        <v>99.96404187528448</v>
      </c>
      <c r="G141" s="58">
        <f t="shared" si="11"/>
        <v>1312.4760956175298</v>
      </c>
    </row>
    <row r="142" spans="1:7" ht="15">
      <c r="A142" s="44">
        <v>42</v>
      </c>
      <c r="B142" s="43" t="s">
        <v>1321</v>
      </c>
      <c r="C142" s="106">
        <f t="shared" si="14"/>
        <v>2510</v>
      </c>
      <c r="D142" s="106">
        <f t="shared" si="14"/>
        <v>32955</v>
      </c>
      <c r="E142" s="106">
        <f t="shared" si="14"/>
        <v>32943.15</v>
      </c>
      <c r="F142" s="58">
        <f t="shared" si="10"/>
        <v>99.96404187528448</v>
      </c>
      <c r="G142" s="58">
        <f t="shared" si="11"/>
        <v>1312.4760956175298</v>
      </c>
    </row>
    <row r="143" spans="1:7" ht="15">
      <c r="A143" s="44">
        <v>422</v>
      </c>
      <c r="B143" s="43" t="s">
        <v>1322</v>
      </c>
      <c r="C143" s="106">
        <f>SUM(C144:C146)</f>
        <v>2510</v>
      </c>
      <c r="D143" s="106">
        <f>SUM(D144:D146)</f>
        <v>32955</v>
      </c>
      <c r="E143" s="106">
        <f>SUM(E144:E146)</f>
        <v>32943.15</v>
      </c>
      <c r="F143" s="58">
        <f t="shared" si="10"/>
        <v>99.96404187528448</v>
      </c>
      <c r="G143" s="58">
        <f t="shared" si="11"/>
        <v>1312.4760956175298</v>
      </c>
    </row>
    <row r="144" spans="1:7" ht="15">
      <c r="A144" s="48">
        <v>4221</v>
      </c>
      <c r="B144" s="49" t="s">
        <v>1285</v>
      </c>
      <c r="C144" s="101">
        <v>0</v>
      </c>
      <c r="D144" s="101">
        <v>18640</v>
      </c>
      <c r="E144" s="101">
        <v>18634</v>
      </c>
      <c r="F144" s="58">
        <f t="shared" si="10"/>
        <v>99.96781115879828</v>
      </c>
      <c r="G144" s="58" t="s">
        <v>1441</v>
      </c>
    </row>
    <row r="145" spans="1:7" ht="15">
      <c r="A145" s="48">
        <v>4222</v>
      </c>
      <c r="B145" s="49" t="s">
        <v>1293</v>
      </c>
      <c r="C145" s="101">
        <v>2510</v>
      </c>
      <c r="D145" s="101">
        <v>7690</v>
      </c>
      <c r="E145" s="101">
        <v>7685</v>
      </c>
      <c r="F145" s="58">
        <f t="shared" si="10"/>
        <v>99.93498049414823</v>
      </c>
      <c r="G145" s="58">
        <f t="shared" si="11"/>
        <v>306.1752988047809</v>
      </c>
    </row>
    <row r="146" spans="1:7" ht="15">
      <c r="A146" s="48">
        <v>4227</v>
      </c>
      <c r="B146" s="49" t="s">
        <v>1286</v>
      </c>
      <c r="C146" s="101">
        <v>0</v>
      </c>
      <c r="D146" s="101">
        <v>6625</v>
      </c>
      <c r="E146" s="101">
        <v>6624.15</v>
      </c>
      <c r="F146" s="58">
        <f t="shared" si="10"/>
        <v>99.98716981132075</v>
      </c>
      <c r="G146" s="58" t="s">
        <v>1441</v>
      </c>
    </row>
    <row r="147" spans="1:7" ht="15">
      <c r="A147" s="51"/>
      <c r="B147" s="51" t="s">
        <v>18</v>
      </c>
      <c r="C147" s="103">
        <f>C148+C176</f>
        <v>349744.68</v>
      </c>
      <c r="D147" s="103">
        <f>D148+D176</f>
        <v>243695</v>
      </c>
      <c r="E147" s="103">
        <f>E148+E176</f>
        <v>238950.9</v>
      </c>
      <c r="F147" s="63">
        <f>E147/D147*100</f>
        <v>98.05326330043702</v>
      </c>
      <c r="G147" s="63">
        <f>E147/C147*100</f>
        <v>68.32152529096368</v>
      </c>
    </row>
    <row r="148" spans="1:7" ht="15">
      <c r="A148" s="44">
        <v>3</v>
      </c>
      <c r="B148" s="43" t="s">
        <v>1327</v>
      </c>
      <c r="C148" s="106">
        <f>C149+C156</f>
        <v>332499.68</v>
      </c>
      <c r="D148" s="106">
        <f>D149+D156</f>
        <v>243695</v>
      </c>
      <c r="E148" s="106">
        <f>E149+E156</f>
        <v>238950.9</v>
      </c>
      <c r="F148" s="58">
        <f>E148/D148*100</f>
        <v>98.05326330043702</v>
      </c>
      <c r="G148" s="58">
        <f>E148/C148*100</f>
        <v>71.86500149413678</v>
      </c>
    </row>
    <row r="149" spans="1:7" ht="15">
      <c r="A149" s="44">
        <v>31</v>
      </c>
      <c r="B149" s="43" t="s">
        <v>1298</v>
      </c>
      <c r="C149" s="106">
        <f>C150+C152+C154</f>
        <v>158475.41999999998</v>
      </c>
      <c r="D149" s="106">
        <f>D150+D152+D154</f>
        <v>49106</v>
      </c>
      <c r="E149" s="106">
        <f>E150+E152+E154</f>
        <v>49086.62</v>
      </c>
      <c r="F149" s="58">
        <f aca="true" t="shared" si="15" ref="F149:F174">E149/D149*100</f>
        <v>99.96053435425407</v>
      </c>
      <c r="G149" s="58">
        <f aca="true" t="shared" si="16" ref="G149:G179">E149/C149*100</f>
        <v>30.974279796829062</v>
      </c>
    </row>
    <row r="150" spans="1:7" ht="15">
      <c r="A150" s="44">
        <v>311</v>
      </c>
      <c r="B150" s="43" t="s">
        <v>1288</v>
      </c>
      <c r="C150" s="106">
        <f>C151</f>
        <v>131910.24</v>
      </c>
      <c r="D150" s="106">
        <f>D151</f>
        <v>42150</v>
      </c>
      <c r="E150" s="106">
        <f>E151</f>
        <v>42134.44</v>
      </c>
      <c r="F150" s="58">
        <f t="shared" si="15"/>
        <v>99.96308422301306</v>
      </c>
      <c r="G150" s="58">
        <f t="shared" si="16"/>
        <v>31.941750693501884</v>
      </c>
    </row>
    <row r="151" spans="1:8" ht="15">
      <c r="A151" s="48">
        <v>3111</v>
      </c>
      <c r="B151" s="49" t="s">
        <v>1288</v>
      </c>
      <c r="C151" s="101">
        <v>131910.24</v>
      </c>
      <c r="D151" s="101">
        <f>17550+24600</f>
        <v>42150</v>
      </c>
      <c r="E151" s="101">
        <v>42134.44</v>
      </c>
      <c r="F151" s="58">
        <f t="shared" si="15"/>
        <v>99.96308422301306</v>
      </c>
      <c r="G151" s="58">
        <f t="shared" si="16"/>
        <v>31.941750693501884</v>
      </c>
      <c r="H151" s="11"/>
    </row>
    <row r="152" spans="1:8" s="71" customFormat="1" ht="15">
      <c r="A152" s="44">
        <v>312</v>
      </c>
      <c r="B152" s="43" t="s">
        <v>1289</v>
      </c>
      <c r="C152" s="106">
        <f>C153</f>
        <v>4800</v>
      </c>
      <c r="D152" s="106">
        <f>D153</f>
        <v>0</v>
      </c>
      <c r="E152" s="106">
        <f>E153</f>
        <v>0</v>
      </c>
      <c r="F152" s="58" t="s">
        <v>1441</v>
      </c>
      <c r="G152" s="58">
        <f t="shared" si="16"/>
        <v>0</v>
      </c>
      <c r="H152" s="11"/>
    </row>
    <row r="153" spans="1:8" ht="15">
      <c r="A153" s="48">
        <v>3121</v>
      </c>
      <c r="B153" s="49" t="s">
        <v>1289</v>
      </c>
      <c r="C153" s="101">
        <v>4800</v>
      </c>
      <c r="D153" s="101">
        <v>0</v>
      </c>
      <c r="E153" s="101">
        <v>0</v>
      </c>
      <c r="F153" s="58" t="s">
        <v>1441</v>
      </c>
      <c r="G153" s="58">
        <f t="shared" si="16"/>
        <v>0</v>
      </c>
      <c r="H153" s="11"/>
    </row>
    <row r="154" spans="1:8" ht="15">
      <c r="A154" s="44">
        <v>313</v>
      </c>
      <c r="B154" s="43" t="s">
        <v>1300</v>
      </c>
      <c r="C154" s="106">
        <f>C155</f>
        <v>21765.18</v>
      </c>
      <c r="D154" s="106">
        <f>D155</f>
        <v>6956</v>
      </c>
      <c r="E154" s="106">
        <f>E155</f>
        <v>6952.18</v>
      </c>
      <c r="F154" s="58">
        <f t="shared" si="15"/>
        <v>99.9450833812536</v>
      </c>
      <c r="G154" s="58">
        <f t="shared" si="16"/>
        <v>31.941752836411187</v>
      </c>
      <c r="H154" s="11"/>
    </row>
    <row r="155" spans="1:8" ht="15">
      <c r="A155" s="48">
        <v>3132</v>
      </c>
      <c r="B155" s="49" t="s">
        <v>1326</v>
      </c>
      <c r="C155" s="101">
        <v>21765.18</v>
      </c>
      <c r="D155" s="101">
        <f>2896+4060</f>
        <v>6956</v>
      </c>
      <c r="E155" s="101">
        <v>6952.18</v>
      </c>
      <c r="F155" s="58">
        <f t="shared" si="15"/>
        <v>99.9450833812536</v>
      </c>
      <c r="G155" s="58">
        <f t="shared" si="16"/>
        <v>31.941752836411187</v>
      </c>
      <c r="H155" s="11"/>
    </row>
    <row r="156" spans="1:8" ht="15">
      <c r="A156" s="44">
        <v>32</v>
      </c>
      <c r="B156" s="43" t="s">
        <v>1301</v>
      </c>
      <c r="C156" s="106">
        <f>C157+C162+C164+C171</f>
        <v>174024.26</v>
      </c>
      <c r="D156" s="106">
        <f>D157+D162+D164+D171+D169</f>
        <v>194589</v>
      </c>
      <c r="E156" s="106">
        <f>E157+E162+E164+E171+E169</f>
        <v>189864.28</v>
      </c>
      <c r="F156" s="58">
        <f t="shared" si="15"/>
        <v>97.57194908242501</v>
      </c>
      <c r="G156" s="58">
        <f t="shared" si="16"/>
        <v>109.10219069456177</v>
      </c>
      <c r="H156" s="11"/>
    </row>
    <row r="157" spans="1:8" ht="15">
      <c r="A157" s="44">
        <v>321</v>
      </c>
      <c r="B157" s="43" t="s">
        <v>1302</v>
      </c>
      <c r="C157" s="106">
        <f>C158+C159+C160+C161</f>
        <v>17045.98</v>
      </c>
      <c r="D157" s="106">
        <f>D158+D159+D160+D161</f>
        <v>44915</v>
      </c>
      <c r="E157" s="106">
        <f>E158+E159+E160+E161</f>
        <v>40199.57</v>
      </c>
      <c r="F157" s="58">
        <f t="shared" si="15"/>
        <v>89.50143604586441</v>
      </c>
      <c r="G157" s="58">
        <f t="shared" si="16"/>
        <v>235.83020747413758</v>
      </c>
      <c r="H157" s="11"/>
    </row>
    <row r="158" spans="1:8" ht="15">
      <c r="A158" s="48">
        <v>3211</v>
      </c>
      <c r="B158" s="49" t="s">
        <v>1264</v>
      </c>
      <c r="C158" s="101">
        <v>10368.45</v>
      </c>
      <c r="D158" s="101">
        <f>7143+30900</f>
        <v>38043</v>
      </c>
      <c r="E158" s="101">
        <v>38034.01</v>
      </c>
      <c r="F158" s="58">
        <f t="shared" si="15"/>
        <v>99.97636884577979</v>
      </c>
      <c r="G158" s="58">
        <f t="shared" si="16"/>
        <v>366.82445302817683</v>
      </c>
      <c r="H158" s="11"/>
    </row>
    <row r="159" spans="1:8" ht="15">
      <c r="A159" s="48">
        <v>3212</v>
      </c>
      <c r="B159" s="49" t="s">
        <v>1265</v>
      </c>
      <c r="C159" s="101">
        <v>2226.67</v>
      </c>
      <c r="D159" s="101">
        <v>372</v>
      </c>
      <c r="E159" s="101">
        <v>371.52</v>
      </c>
      <c r="F159" s="58">
        <f t="shared" si="15"/>
        <v>99.87096774193547</v>
      </c>
      <c r="G159" s="58">
        <f t="shared" si="16"/>
        <v>16.685004962567422</v>
      </c>
      <c r="H159" s="11"/>
    </row>
    <row r="160" spans="1:8" ht="15">
      <c r="A160" s="48">
        <v>3213</v>
      </c>
      <c r="B160" s="49" t="s">
        <v>1266</v>
      </c>
      <c r="C160" s="101">
        <v>4246.86</v>
      </c>
      <c r="D160" s="101">
        <v>6500</v>
      </c>
      <c r="E160" s="101">
        <v>1794.04</v>
      </c>
      <c r="F160" s="58">
        <f t="shared" si="15"/>
        <v>27.600615384615384</v>
      </c>
      <c r="G160" s="58">
        <f t="shared" si="16"/>
        <v>42.243916681972095</v>
      </c>
      <c r="H160" s="11"/>
    </row>
    <row r="161" spans="1:8" ht="15">
      <c r="A161" s="48">
        <v>3214</v>
      </c>
      <c r="B161" s="49" t="s">
        <v>1399</v>
      </c>
      <c r="C161" s="101">
        <v>204</v>
      </c>
      <c r="D161" s="101">
        <v>0</v>
      </c>
      <c r="E161" s="101">
        <v>0</v>
      </c>
      <c r="F161" s="58" t="s">
        <v>1441</v>
      </c>
      <c r="G161" s="58">
        <f t="shared" si="16"/>
        <v>0</v>
      </c>
      <c r="H161" s="11"/>
    </row>
    <row r="162" spans="1:8" s="71" customFormat="1" ht="15">
      <c r="A162" s="44">
        <v>322</v>
      </c>
      <c r="B162" s="43" t="s">
        <v>1316</v>
      </c>
      <c r="C162" s="106">
        <f>C163</f>
        <v>4996.87</v>
      </c>
      <c r="D162" s="106">
        <f>D163</f>
        <v>2641</v>
      </c>
      <c r="E162" s="106">
        <f>E163</f>
        <v>2640.7</v>
      </c>
      <c r="F162" s="58">
        <f t="shared" si="15"/>
        <v>99.98864066641423</v>
      </c>
      <c r="G162" s="58">
        <f t="shared" si="16"/>
        <v>52.84708227350321</v>
      </c>
      <c r="H162" s="11"/>
    </row>
    <row r="163" spans="1:8" ht="15">
      <c r="A163" s="48">
        <v>3221</v>
      </c>
      <c r="B163" s="49" t="s">
        <v>1267</v>
      </c>
      <c r="C163" s="101">
        <v>4996.87</v>
      </c>
      <c r="D163" s="101">
        <v>2641</v>
      </c>
      <c r="E163" s="101">
        <v>2640.7</v>
      </c>
      <c r="F163" s="58">
        <f t="shared" si="15"/>
        <v>99.98864066641423</v>
      </c>
      <c r="G163" s="58">
        <f t="shared" si="16"/>
        <v>52.84708227350321</v>
      </c>
      <c r="H163" s="11"/>
    </row>
    <row r="164" spans="1:8" s="71" customFormat="1" ht="15">
      <c r="A164" s="44">
        <v>323</v>
      </c>
      <c r="B164" s="43" t="s">
        <v>1317</v>
      </c>
      <c r="C164" s="106">
        <f>SUM(C165:C168)</f>
        <v>149912.49</v>
      </c>
      <c r="D164" s="106">
        <f>SUM(D165:D168)</f>
        <v>138277</v>
      </c>
      <c r="E164" s="106">
        <f>SUM(E165:E168)</f>
        <v>138268.89</v>
      </c>
      <c r="F164" s="58">
        <f t="shared" si="15"/>
        <v>99.99413496098413</v>
      </c>
      <c r="G164" s="58">
        <f t="shared" si="16"/>
        <v>92.23306877232179</v>
      </c>
      <c r="H164" s="11"/>
    </row>
    <row r="165" spans="1:8" ht="15">
      <c r="A165" s="48">
        <v>3231</v>
      </c>
      <c r="B165" s="49" t="s">
        <v>1271</v>
      </c>
      <c r="C165" s="101">
        <v>1012.8</v>
      </c>
      <c r="D165" s="101">
        <v>982</v>
      </c>
      <c r="E165" s="101">
        <v>981.6</v>
      </c>
      <c r="F165" s="58">
        <f t="shared" si="15"/>
        <v>99.95926680244399</v>
      </c>
      <c r="G165" s="58">
        <f t="shared" si="16"/>
        <v>96.91943127962087</v>
      </c>
      <c r="H165" s="11"/>
    </row>
    <row r="166" spans="1:8" ht="15">
      <c r="A166" s="48">
        <v>3233</v>
      </c>
      <c r="B166" s="49" t="s">
        <v>1273</v>
      </c>
      <c r="C166" s="101">
        <v>0</v>
      </c>
      <c r="D166" s="101">
        <v>30735</v>
      </c>
      <c r="E166" s="101">
        <v>30734.38</v>
      </c>
      <c r="F166" s="58">
        <f t="shared" si="15"/>
        <v>99.99798275581585</v>
      </c>
      <c r="G166" s="58" t="s">
        <v>1441</v>
      </c>
      <c r="H166" s="11"/>
    </row>
    <row r="167" spans="1:8" ht="15">
      <c r="A167" s="48">
        <v>3237</v>
      </c>
      <c r="B167" s="49" t="s">
        <v>1277</v>
      </c>
      <c r="C167" s="101">
        <v>79541.62</v>
      </c>
      <c r="D167" s="101">
        <v>34470</v>
      </c>
      <c r="E167" s="101">
        <v>34467.29</v>
      </c>
      <c r="F167" s="58">
        <f t="shared" si="15"/>
        <v>99.99213809109371</v>
      </c>
      <c r="G167" s="58">
        <f t="shared" si="16"/>
        <v>43.33239629768668</v>
      </c>
      <c r="H167" s="11"/>
    </row>
    <row r="168" spans="1:8" ht="15">
      <c r="A168" s="48">
        <v>3239</v>
      </c>
      <c r="B168" s="49" t="s">
        <v>1279</v>
      </c>
      <c r="C168" s="101">
        <v>69358.07</v>
      </c>
      <c r="D168" s="101">
        <v>72090</v>
      </c>
      <c r="E168" s="101">
        <v>72085.62</v>
      </c>
      <c r="F168" s="58">
        <f t="shared" si="15"/>
        <v>99.99392426133998</v>
      </c>
      <c r="G168" s="58">
        <f t="shared" si="16"/>
        <v>103.93256329076053</v>
      </c>
      <c r="H168" s="11"/>
    </row>
    <row r="169" spans="1:8" ht="15">
      <c r="A169" s="44">
        <v>324</v>
      </c>
      <c r="B169" s="43" t="s">
        <v>1323</v>
      </c>
      <c r="C169" s="106">
        <f>C170</f>
        <v>0</v>
      </c>
      <c r="D169" s="106">
        <f>D170</f>
        <v>1200</v>
      </c>
      <c r="E169" s="106">
        <f>E170</f>
        <v>1200</v>
      </c>
      <c r="F169" s="58">
        <f t="shared" si="15"/>
        <v>100</v>
      </c>
      <c r="G169" s="58" t="s">
        <v>1441</v>
      </c>
      <c r="H169" s="11"/>
    </row>
    <row r="170" spans="1:8" ht="15">
      <c r="A170" s="48">
        <v>3241</v>
      </c>
      <c r="B170" s="49" t="s">
        <v>1323</v>
      </c>
      <c r="C170" s="101">
        <v>0</v>
      </c>
      <c r="D170" s="101">
        <v>1200</v>
      </c>
      <c r="E170" s="101">
        <v>1200</v>
      </c>
      <c r="F170" s="58">
        <f t="shared" si="15"/>
        <v>100</v>
      </c>
      <c r="G170" s="58" t="s">
        <v>1441</v>
      </c>
      <c r="H170" s="11"/>
    </row>
    <row r="171" spans="1:8" ht="15">
      <c r="A171" s="44">
        <v>329</v>
      </c>
      <c r="B171" s="43" t="s">
        <v>1283</v>
      </c>
      <c r="C171" s="106">
        <f>C173+C175+C172+C174</f>
        <v>2068.92</v>
      </c>
      <c r="D171" s="106">
        <f>D173+D175+D172+D174</f>
        <v>7556</v>
      </c>
      <c r="E171" s="106">
        <f>E173+E175+E172+E174</f>
        <v>7555.12</v>
      </c>
      <c r="F171" s="58">
        <f t="shared" si="15"/>
        <v>99.98835362625728</v>
      </c>
      <c r="G171" s="58">
        <f t="shared" si="16"/>
        <v>365.17216712101</v>
      </c>
      <c r="H171" s="11"/>
    </row>
    <row r="172" spans="1:8" ht="15">
      <c r="A172" s="48">
        <v>3292</v>
      </c>
      <c r="B172" s="49" t="s">
        <v>1280</v>
      </c>
      <c r="C172" s="101">
        <v>0</v>
      </c>
      <c r="D172" s="101">
        <v>0</v>
      </c>
      <c r="E172" s="101">
        <v>0</v>
      </c>
      <c r="F172" s="58" t="s">
        <v>1441</v>
      </c>
      <c r="G172" s="58" t="s">
        <v>1441</v>
      </c>
      <c r="H172" s="11"/>
    </row>
    <row r="173" spans="1:8" ht="15">
      <c r="A173" s="48">
        <v>3293</v>
      </c>
      <c r="B173" s="49" t="s">
        <v>1290</v>
      </c>
      <c r="C173" s="101">
        <v>0</v>
      </c>
      <c r="D173" s="101">
        <f>2100+2451</f>
        <v>4551</v>
      </c>
      <c r="E173" s="101">
        <v>4551</v>
      </c>
      <c r="F173" s="58">
        <f t="shared" si="15"/>
        <v>100</v>
      </c>
      <c r="G173" s="58" t="s">
        <v>1441</v>
      </c>
      <c r="H173" s="11"/>
    </row>
    <row r="174" spans="1:8" ht="15">
      <c r="A174" s="48">
        <v>3295</v>
      </c>
      <c r="B174" s="49" t="s">
        <v>1282</v>
      </c>
      <c r="C174" s="101">
        <v>0</v>
      </c>
      <c r="D174" s="101">
        <v>3005</v>
      </c>
      <c r="E174" s="101">
        <v>3004.12</v>
      </c>
      <c r="F174" s="58">
        <f t="shared" si="15"/>
        <v>99.97071547420965</v>
      </c>
      <c r="G174" s="58" t="s">
        <v>1441</v>
      </c>
      <c r="H174" s="11"/>
    </row>
    <row r="175" spans="1:8" ht="15">
      <c r="A175" s="48">
        <v>3299</v>
      </c>
      <c r="B175" s="49" t="s">
        <v>1283</v>
      </c>
      <c r="C175" s="101">
        <v>2068.92</v>
      </c>
      <c r="D175" s="101">
        <v>0</v>
      </c>
      <c r="E175" s="101">
        <v>0</v>
      </c>
      <c r="F175" s="58" t="s">
        <v>1441</v>
      </c>
      <c r="G175" s="58">
        <f t="shared" si="16"/>
        <v>0</v>
      </c>
      <c r="H175" s="11"/>
    </row>
    <row r="176" spans="1:8" ht="15">
      <c r="A176" s="44">
        <v>4</v>
      </c>
      <c r="B176" s="43" t="s">
        <v>1320</v>
      </c>
      <c r="C176" s="106">
        <f aca="true" t="shared" si="17" ref="C176:E178">C177</f>
        <v>17245</v>
      </c>
      <c r="D176" s="106">
        <f t="shared" si="17"/>
        <v>0</v>
      </c>
      <c r="E176" s="106">
        <f t="shared" si="17"/>
        <v>0</v>
      </c>
      <c r="F176" s="58" t="s">
        <v>1441</v>
      </c>
      <c r="G176" s="58">
        <f t="shared" si="16"/>
        <v>0</v>
      </c>
      <c r="H176" s="11"/>
    </row>
    <row r="177" spans="1:8" ht="15">
      <c r="A177" s="44">
        <v>42</v>
      </c>
      <c r="B177" s="43" t="s">
        <v>1321</v>
      </c>
      <c r="C177" s="106">
        <f t="shared" si="17"/>
        <v>17245</v>
      </c>
      <c r="D177" s="106">
        <f t="shared" si="17"/>
        <v>0</v>
      </c>
      <c r="E177" s="106">
        <f t="shared" si="17"/>
        <v>0</v>
      </c>
      <c r="F177" s="58" t="s">
        <v>1441</v>
      </c>
      <c r="G177" s="58">
        <f t="shared" si="16"/>
        <v>0</v>
      </c>
      <c r="H177" s="11"/>
    </row>
    <row r="178" spans="1:8" ht="15">
      <c r="A178" s="44">
        <v>422</v>
      </c>
      <c r="B178" s="43" t="s">
        <v>1322</v>
      </c>
      <c r="C178" s="106">
        <f t="shared" si="17"/>
        <v>17245</v>
      </c>
      <c r="D178" s="106">
        <f t="shared" si="17"/>
        <v>0</v>
      </c>
      <c r="E178" s="106">
        <f t="shared" si="17"/>
        <v>0</v>
      </c>
      <c r="F178" s="58" t="s">
        <v>1441</v>
      </c>
      <c r="G178" s="58">
        <f t="shared" si="16"/>
        <v>0</v>
      </c>
      <c r="H178" s="11"/>
    </row>
    <row r="179" spans="1:8" ht="15">
      <c r="A179" s="48">
        <v>4221</v>
      </c>
      <c r="B179" s="49" t="s">
        <v>1285</v>
      </c>
      <c r="C179" s="101">
        <v>17245</v>
      </c>
      <c r="D179" s="101">
        <v>0</v>
      </c>
      <c r="E179" s="101">
        <v>0</v>
      </c>
      <c r="F179" s="58" t="s">
        <v>1441</v>
      </c>
      <c r="G179" s="58">
        <f t="shared" si="16"/>
        <v>0</v>
      </c>
      <c r="H179" s="11"/>
    </row>
    <row r="180" spans="1:7" ht="15">
      <c r="A180" s="51"/>
      <c r="B180" s="51" t="s">
        <v>174</v>
      </c>
      <c r="C180" s="103">
        <f>C181+C210</f>
        <v>46018.5</v>
      </c>
      <c r="D180" s="103">
        <f>D181+D210</f>
        <v>169495</v>
      </c>
      <c r="E180" s="103">
        <f>E181+E210</f>
        <v>173406.38</v>
      </c>
      <c r="F180" s="63">
        <f>E180/D180*100</f>
        <v>102.3076668928287</v>
      </c>
      <c r="G180" s="63">
        <f>E180/C180*100</f>
        <v>376.8188445951085</v>
      </c>
    </row>
    <row r="181" spans="1:7" ht="15">
      <c r="A181" s="44">
        <v>3</v>
      </c>
      <c r="B181" s="43" t="s">
        <v>1327</v>
      </c>
      <c r="C181" s="106">
        <f>C182+C188</f>
        <v>34862.840000000004</v>
      </c>
      <c r="D181" s="106">
        <f>D182+D188</f>
        <v>168673</v>
      </c>
      <c r="E181" s="106">
        <f>E182+E188+E207</f>
        <v>172585.24</v>
      </c>
      <c r="F181" s="58">
        <f>E181/D181*100</f>
        <v>102.31942278847237</v>
      </c>
      <c r="G181" s="58">
        <f>E181/C181*100</f>
        <v>495.0406794168231</v>
      </c>
    </row>
    <row r="182" spans="1:7" ht="15">
      <c r="A182" s="44">
        <v>31</v>
      </c>
      <c r="B182" s="43" t="s">
        <v>1299</v>
      </c>
      <c r="C182" s="106">
        <f>C183+C186</f>
        <v>1703.15</v>
      </c>
      <c r="D182" s="106">
        <f>D183+D186</f>
        <v>0</v>
      </c>
      <c r="E182" s="106">
        <f>E183+E186</f>
        <v>808.49</v>
      </c>
      <c r="F182" s="58" t="s">
        <v>1441</v>
      </c>
      <c r="G182" s="58">
        <f aca="true" t="shared" si="18" ref="G182:G200">E182/C182*100</f>
        <v>47.4702756656783</v>
      </c>
    </row>
    <row r="183" spans="1:7" ht="15">
      <c r="A183" s="44">
        <v>311</v>
      </c>
      <c r="B183" s="43" t="s">
        <v>1288</v>
      </c>
      <c r="C183" s="106">
        <f>C184</f>
        <v>1461.93</v>
      </c>
      <c r="D183" s="106">
        <f>D184</f>
        <v>0</v>
      </c>
      <c r="E183" s="106">
        <f>E184+E185</f>
        <v>693.98</v>
      </c>
      <c r="F183" s="58" t="s">
        <v>1441</v>
      </c>
      <c r="G183" s="58">
        <f t="shared" si="18"/>
        <v>47.47012510858933</v>
      </c>
    </row>
    <row r="184" spans="1:7" ht="15">
      <c r="A184" s="48">
        <v>3111</v>
      </c>
      <c r="B184" s="49" t="s">
        <v>1288</v>
      </c>
      <c r="C184" s="101">
        <v>1461.93</v>
      </c>
      <c r="D184" s="101">
        <v>0</v>
      </c>
      <c r="E184" s="101">
        <v>0</v>
      </c>
      <c r="F184" s="58" t="s">
        <v>1441</v>
      </c>
      <c r="G184" s="58">
        <f t="shared" si="18"/>
        <v>0</v>
      </c>
    </row>
    <row r="185" spans="1:7" ht="15">
      <c r="A185" s="48">
        <v>3113</v>
      </c>
      <c r="B185" s="56" t="s">
        <v>1445</v>
      </c>
      <c r="C185" s="101">
        <v>0</v>
      </c>
      <c r="D185" s="101">
        <v>0</v>
      </c>
      <c r="E185" s="101">
        <v>693.98</v>
      </c>
      <c r="F185" s="58" t="s">
        <v>1441</v>
      </c>
      <c r="G185" s="58" t="s">
        <v>1441</v>
      </c>
    </row>
    <row r="186" spans="1:7" ht="15">
      <c r="A186" s="44">
        <v>313</v>
      </c>
      <c r="B186" s="43" t="s">
        <v>1300</v>
      </c>
      <c r="C186" s="106">
        <f>C187</f>
        <v>241.22</v>
      </c>
      <c r="D186" s="106">
        <f>D187</f>
        <v>0</v>
      </c>
      <c r="E186" s="106">
        <f>E187</f>
        <v>114.51</v>
      </c>
      <c r="F186" s="58" t="s">
        <v>1441</v>
      </c>
      <c r="G186" s="58">
        <f t="shared" si="18"/>
        <v>47.47118812702098</v>
      </c>
    </row>
    <row r="187" spans="1:7" ht="15">
      <c r="A187" s="48">
        <v>3132</v>
      </c>
      <c r="B187" s="49" t="s">
        <v>1326</v>
      </c>
      <c r="C187" s="101">
        <v>241.22</v>
      </c>
      <c r="D187" s="101">
        <v>0</v>
      </c>
      <c r="E187" s="101">
        <v>114.51</v>
      </c>
      <c r="F187" s="58" t="s">
        <v>1441</v>
      </c>
      <c r="G187" s="58">
        <f t="shared" si="18"/>
        <v>47.47118812702098</v>
      </c>
    </row>
    <row r="188" spans="1:7" ht="15">
      <c r="A188" s="44">
        <v>32</v>
      </c>
      <c r="B188" s="43" t="s">
        <v>1301</v>
      </c>
      <c r="C188" s="106">
        <f>C189+C192+C196+C204</f>
        <v>33159.69</v>
      </c>
      <c r="D188" s="106">
        <f>D189+D192+D196+D204+D202</f>
        <v>168673</v>
      </c>
      <c r="E188" s="106">
        <f>E189+E192+E196++E202+E204</f>
        <v>170834.19</v>
      </c>
      <c r="F188" s="58">
        <f aca="true" t="shared" si="19" ref="F188:F213">E188/D188*100</f>
        <v>101.28128983299047</v>
      </c>
      <c r="G188" s="58">
        <f t="shared" si="18"/>
        <v>515.1863301496485</v>
      </c>
    </row>
    <row r="189" spans="1:7" ht="15">
      <c r="A189" s="44">
        <v>321</v>
      </c>
      <c r="B189" s="43" t="s">
        <v>1302</v>
      </c>
      <c r="C189" s="106">
        <f>C190+C191</f>
        <v>5680.05</v>
      </c>
      <c r="D189" s="106">
        <f>D190+D191</f>
        <v>59500</v>
      </c>
      <c r="E189" s="106">
        <f>E190+E191</f>
        <v>61667.270000000004</v>
      </c>
      <c r="F189" s="58">
        <f t="shared" si="19"/>
        <v>103.6424705882353</v>
      </c>
      <c r="G189" s="58">
        <f t="shared" si="18"/>
        <v>1085.6818161811957</v>
      </c>
    </row>
    <row r="190" spans="1:7" ht="15">
      <c r="A190" s="48">
        <v>3211</v>
      </c>
      <c r="B190" s="49" t="s">
        <v>1264</v>
      </c>
      <c r="C190" s="101">
        <v>0</v>
      </c>
      <c r="D190" s="101">
        <v>26000</v>
      </c>
      <c r="E190" s="101">
        <v>24938.19</v>
      </c>
      <c r="F190" s="58">
        <f t="shared" si="19"/>
        <v>95.91611538461538</v>
      </c>
      <c r="G190" s="58" t="s">
        <v>1441</v>
      </c>
    </row>
    <row r="191" spans="1:7" ht="15">
      <c r="A191" s="48">
        <v>3213</v>
      </c>
      <c r="B191" s="49" t="s">
        <v>1266</v>
      </c>
      <c r="C191" s="101">
        <v>5680.05</v>
      </c>
      <c r="D191" s="101">
        <v>33500</v>
      </c>
      <c r="E191" s="101">
        <v>36729.08</v>
      </c>
      <c r="F191" s="58">
        <f t="shared" si="19"/>
        <v>109.6390447761194</v>
      </c>
      <c r="G191" s="58">
        <f t="shared" si="18"/>
        <v>646.6330402021109</v>
      </c>
    </row>
    <row r="192" spans="1:7" ht="15">
      <c r="A192" s="44">
        <v>322</v>
      </c>
      <c r="B192" s="43" t="s">
        <v>1316</v>
      </c>
      <c r="C192" s="106">
        <f>C193+C195+C194</f>
        <v>7047.16</v>
      </c>
      <c r="D192" s="106">
        <f>D193+D195</f>
        <v>5000</v>
      </c>
      <c r="E192" s="106">
        <f>E193+E195+E194</f>
        <v>5351.88</v>
      </c>
      <c r="F192" s="58">
        <f t="shared" si="19"/>
        <v>107.0376</v>
      </c>
      <c r="G192" s="58">
        <f t="shared" si="18"/>
        <v>75.94378444650044</v>
      </c>
    </row>
    <row r="193" spans="1:7" ht="15">
      <c r="A193" s="48">
        <v>3221</v>
      </c>
      <c r="B193" s="49" t="s">
        <v>1267</v>
      </c>
      <c r="C193" s="101">
        <v>7047.16</v>
      </c>
      <c r="D193" s="101">
        <v>5000</v>
      </c>
      <c r="E193" s="101">
        <v>5351.88</v>
      </c>
      <c r="F193" s="58">
        <f t="shared" si="19"/>
        <v>107.0376</v>
      </c>
      <c r="G193" s="58">
        <f t="shared" si="18"/>
        <v>75.94378444650044</v>
      </c>
    </row>
    <row r="194" spans="1:7" ht="15">
      <c r="A194" s="48">
        <v>3223</v>
      </c>
      <c r="B194" s="49" t="s">
        <v>1269</v>
      </c>
      <c r="C194" s="101">
        <v>0</v>
      </c>
      <c r="D194" s="101">
        <v>0</v>
      </c>
      <c r="E194" s="101">
        <v>0</v>
      </c>
      <c r="F194" s="58" t="s">
        <v>1441</v>
      </c>
      <c r="G194" s="58" t="s">
        <v>1441</v>
      </c>
    </row>
    <row r="195" spans="1:7" ht="15">
      <c r="A195" s="48">
        <v>3224</v>
      </c>
      <c r="B195" s="49" t="s">
        <v>1367</v>
      </c>
      <c r="C195" s="101">
        <v>0</v>
      </c>
      <c r="D195" s="101">
        <v>0</v>
      </c>
      <c r="E195" s="101">
        <v>0</v>
      </c>
      <c r="F195" s="58" t="s">
        <v>1441</v>
      </c>
      <c r="G195" s="58" t="s">
        <v>1441</v>
      </c>
    </row>
    <row r="196" spans="1:7" ht="15">
      <c r="A196" s="44">
        <v>323</v>
      </c>
      <c r="B196" s="43" t="s">
        <v>1317</v>
      </c>
      <c r="C196" s="106">
        <f>SUM(C197:C201)</f>
        <v>20432.48</v>
      </c>
      <c r="D196" s="106">
        <f>SUM(D197:D201)</f>
        <v>93405</v>
      </c>
      <c r="E196" s="106">
        <f>SUM(E197:E201)</f>
        <v>93347.04</v>
      </c>
      <c r="F196" s="58">
        <f t="shared" si="19"/>
        <v>99.93794764734221</v>
      </c>
      <c r="G196" s="58">
        <f t="shared" si="18"/>
        <v>456.85614276876817</v>
      </c>
    </row>
    <row r="197" spans="1:7" ht="15">
      <c r="A197" s="48">
        <v>3232</v>
      </c>
      <c r="B197" s="49" t="s">
        <v>1272</v>
      </c>
      <c r="C197" s="101">
        <v>0</v>
      </c>
      <c r="D197" s="101">
        <v>0</v>
      </c>
      <c r="E197" s="101">
        <v>0</v>
      </c>
      <c r="F197" s="58" t="s">
        <v>1441</v>
      </c>
      <c r="G197" s="58" t="s">
        <v>1441</v>
      </c>
    </row>
    <row r="198" spans="1:7" ht="15">
      <c r="A198" s="48">
        <v>3233</v>
      </c>
      <c r="B198" s="49" t="s">
        <v>1273</v>
      </c>
      <c r="C198" s="101">
        <v>0</v>
      </c>
      <c r="D198" s="101">
        <v>20305</v>
      </c>
      <c r="E198" s="101">
        <v>11592.99</v>
      </c>
      <c r="F198" s="58">
        <f t="shared" si="19"/>
        <v>57.09426249692194</v>
      </c>
      <c r="G198" s="58" t="s">
        <v>1441</v>
      </c>
    </row>
    <row r="199" spans="1:7" ht="15">
      <c r="A199" s="48">
        <v>3235</v>
      </c>
      <c r="B199" s="49" t="s">
        <v>1275</v>
      </c>
      <c r="C199" s="101">
        <v>524</v>
      </c>
      <c r="D199" s="101">
        <v>0</v>
      </c>
      <c r="E199" s="101">
        <v>0</v>
      </c>
      <c r="F199" s="58" t="s">
        <v>1441</v>
      </c>
      <c r="G199" s="58">
        <f t="shared" si="18"/>
        <v>0</v>
      </c>
    </row>
    <row r="200" spans="1:7" ht="15">
      <c r="A200" s="48">
        <v>3237</v>
      </c>
      <c r="B200" s="49" t="s">
        <v>1277</v>
      </c>
      <c r="C200" s="104">
        <v>9908.48</v>
      </c>
      <c r="D200" s="101">
        <v>37000</v>
      </c>
      <c r="E200" s="101">
        <f>46112.84-5310.04</f>
        <v>40802.799999999996</v>
      </c>
      <c r="F200" s="58">
        <f t="shared" si="19"/>
        <v>110.27783783783782</v>
      </c>
      <c r="G200" s="58">
        <f t="shared" si="18"/>
        <v>411.79676398398135</v>
      </c>
    </row>
    <row r="201" spans="1:7" ht="15">
      <c r="A201" s="48">
        <v>3239</v>
      </c>
      <c r="B201" s="49" t="s">
        <v>1279</v>
      </c>
      <c r="C201" s="101">
        <v>10000</v>
      </c>
      <c r="D201" s="101">
        <v>36100</v>
      </c>
      <c r="E201" s="101">
        <v>40951.25</v>
      </c>
      <c r="F201" s="58">
        <f t="shared" si="19"/>
        <v>113.43836565096952</v>
      </c>
      <c r="G201" s="58">
        <f>E201/C201*100</f>
        <v>409.51250000000005</v>
      </c>
    </row>
    <row r="202" spans="1:7" ht="15">
      <c r="A202" s="44">
        <v>324</v>
      </c>
      <c r="B202" s="43" t="s">
        <v>1323</v>
      </c>
      <c r="C202" s="106">
        <f>C203</f>
        <v>0</v>
      </c>
      <c r="D202" s="106">
        <f>D203</f>
        <v>9768</v>
      </c>
      <c r="E202" s="106">
        <f>E203</f>
        <v>9768</v>
      </c>
      <c r="F202" s="58">
        <f t="shared" si="19"/>
        <v>100</v>
      </c>
      <c r="G202" s="58" t="s">
        <v>1441</v>
      </c>
    </row>
    <row r="203" spans="1:7" ht="15">
      <c r="A203" s="48">
        <v>3241</v>
      </c>
      <c r="B203" s="49" t="s">
        <v>1323</v>
      </c>
      <c r="C203" s="101">
        <v>0</v>
      </c>
      <c r="D203" s="101">
        <v>9768</v>
      </c>
      <c r="E203" s="101">
        <v>9768</v>
      </c>
      <c r="F203" s="58">
        <f t="shared" si="19"/>
        <v>100</v>
      </c>
      <c r="G203" s="58" t="s">
        <v>1441</v>
      </c>
    </row>
    <row r="204" spans="1:7" ht="15">
      <c r="A204" s="44">
        <v>329</v>
      </c>
      <c r="B204" s="43" t="s">
        <v>1283</v>
      </c>
      <c r="C204" s="106">
        <f>C205+C206</f>
        <v>0</v>
      </c>
      <c r="D204" s="106">
        <f>D205+D206</f>
        <v>1000</v>
      </c>
      <c r="E204" s="106">
        <f>E205+E206</f>
        <v>700</v>
      </c>
      <c r="F204" s="58">
        <f t="shared" si="19"/>
        <v>70</v>
      </c>
      <c r="G204" s="58" t="s">
        <v>1441</v>
      </c>
    </row>
    <row r="205" spans="1:7" ht="15">
      <c r="A205" s="48">
        <v>3293</v>
      </c>
      <c r="B205" s="49" t="s">
        <v>1290</v>
      </c>
      <c r="C205" s="101">
        <v>0</v>
      </c>
      <c r="D205" s="101">
        <v>1000</v>
      </c>
      <c r="E205" s="101">
        <v>700</v>
      </c>
      <c r="F205" s="58">
        <f t="shared" si="19"/>
        <v>70</v>
      </c>
      <c r="G205" s="58" t="s">
        <v>1441</v>
      </c>
    </row>
    <row r="206" spans="1:7" ht="15">
      <c r="A206" s="48">
        <v>3294</v>
      </c>
      <c r="B206" s="49" t="s">
        <v>1281</v>
      </c>
      <c r="C206" s="101">
        <v>0</v>
      </c>
      <c r="D206" s="101">
        <v>0</v>
      </c>
      <c r="E206" s="101">
        <v>0</v>
      </c>
      <c r="F206" s="58" t="s">
        <v>1441</v>
      </c>
      <c r="G206" s="58" t="s">
        <v>1441</v>
      </c>
    </row>
    <row r="207" spans="1:7" ht="15">
      <c r="A207" s="44">
        <v>34</v>
      </c>
      <c r="B207" s="43" t="s">
        <v>1318</v>
      </c>
      <c r="C207" s="106">
        <f aca="true" t="shared" si="20" ref="C207:E208">C208</f>
        <v>0</v>
      </c>
      <c r="D207" s="106">
        <f t="shared" si="20"/>
        <v>0</v>
      </c>
      <c r="E207" s="106">
        <f t="shared" si="20"/>
        <v>942.56</v>
      </c>
      <c r="F207" s="58" t="s">
        <v>1441</v>
      </c>
      <c r="G207" s="58" t="s">
        <v>1441</v>
      </c>
    </row>
    <row r="208" spans="1:7" ht="15">
      <c r="A208" s="44">
        <v>343</v>
      </c>
      <c r="B208" s="43" t="s">
        <v>1319</v>
      </c>
      <c r="C208" s="106">
        <f t="shared" si="20"/>
        <v>0</v>
      </c>
      <c r="D208" s="106">
        <f t="shared" si="20"/>
        <v>0</v>
      </c>
      <c r="E208" s="106">
        <f t="shared" si="20"/>
        <v>942.56</v>
      </c>
      <c r="F208" s="58" t="s">
        <v>1441</v>
      </c>
      <c r="G208" s="58" t="s">
        <v>1441</v>
      </c>
    </row>
    <row r="209" spans="1:7" ht="15">
      <c r="A209" s="48">
        <v>3432</v>
      </c>
      <c r="B209" s="49" t="s">
        <v>1291</v>
      </c>
      <c r="C209" s="101">
        <v>0</v>
      </c>
      <c r="D209" s="101">
        <v>0</v>
      </c>
      <c r="E209" s="101">
        <v>942.56</v>
      </c>
      <c r="F209" s="58" t="s">
        <v>1441</v>
      </c>
      <c r="G209" s="58" t="s">
        <v>1441</v>
      </c>
    </row>
    <row r="210" spans="1:7" ht="15">
      <c r="A210" s="44">
        <v>4</v>
      </c>
      <c r="B210" s="43" t="s">
        <v>1320</v>
      </c>
      <c r="C210" s="106">
        <f aca="true" t="shared" si="21" ref="C210:E212">C211</f>
        <v>11155.66</v>
      </c>
      <c r="D210" s="106">
        <f t="shared" si="21"/>
        <v>822</v>
      </c>
      <c r="E210" s="106">
        <f>E211</f>
        <v>821.14</v>
      </c>
      <c r="F210" s="58">
        <f t="shared" si="19"/>
        <v>99.89537712895377</v>
      </c>
      <c r="G210" s="58">
        <f>E210/C210*100</f>
        <v>7.360747817699714</v>
      </c>
    </row>
    <row r="211" spans="1:7" ht="15">
      <c r="A211" s="44">
        <v>42</v>
      </c>
      <c r="B211" s="43" t="s">
        <v>1321</v>
      </c>
      <c r="C211" s="106">
        <f t="shared" si="21"/>
        <v>11155.66</v>
      </c>
      <c r="D211" s="106">
        <f t="shared" si="21"/>
        <v>822</v>
      </c>
      <c r="E211" s="106">
        <f>E212</f>
        <v>821.14</v>
      </c>
      <c r="F211" s="58">
        <f t="shared" si="19"/>
        <v>99.89537712895377</v>
      </c>
      <c r="G211" s="58">
        <f>E211/C211*100</f>
        <v>7.360747817699714</v>
      </c>
    </row>
    <row r="212" spans="1:7" ht="15">
      <c r="A212" s="44">
        <v>422</v>
      </c>
      <c r="B212" s="43" t="s">
        <v>1322</v>
      </c>
      <c r="C212" s="106">
        <f>C213</f>
        <v>11155.66</v>
      </c>
      <c r="D212" s="106">
        <f t="shared" si="21"/>
        <v>822</v>
      </c>
      <c r="E212" s="106">
        <f t="shared" si="21"/>
        <v>821.14</v>
      </c>
      <c r="F212" s="58">
        <f t="shared" si="19"/>
        <v>99.89537712895377</v>
      </c>
      <c r="G212" s="58">
        <f>E212/C212*100</f>
        <v>7.360747817699714</v>
      </c>
    </row>
    <row r="213" spans="1:7" ht="15">
      <c r="A213" s="48">
        <v>4221</v>
      </c>
      <c r="B213" s="49" t="s">
        <v>1285</v>
      </c>
      <c r="C213" s="101">
        <v>11155.66</v>
      </c>
      <c r="D213" s="101">
        <v>822</v>
      </c>
      <c r="E213" s="101">
        <v>821.14</v>
      </c>
      <c r="F213" s="58">
        <f t="shared" si="19"/>
        <v>99.89537712895377</v>
      </c>
      <c r="G213" s="58">
        <f>E213/C213*100</f>
        <v>7.360747817699714</v>
      </c>
    </row>
    <row r="214" spans="1:7" ht="15">
      <c r="A214" s="51"/>
      <c r="B214" s="51" t="s">
        <v>522</v>
      </c>
      <c r="C214" s="103">
        <f>C215+C219</f>
        <v>0</v>
      </c>
      <c r="D214" s="103">
        <f>D215+D219</f>
        <v>14000</v>
      </c>
      <c r="E214" s="103">
        <f>E215+E219</f>
        <v>13906.25</v>
      </c>
      <c r="F214" s="63">
        <f>E214/D214*100</f>
        <v>99.33035714285714</v>
      </c>
      <c r="G214" s="63" t="s">
        <v>1441</v>
      </c>
    </row>
    <row r="215" spans="1:7" ht="15">
      <c r="A215" s="44">
        <v>3</v>
      </c>
      <c r="B215" s="43" t="s">
        <v>1327</v>
      </c>
      <c r="C215" s="106">
        <f aca="true" t="shared" si="22" ref="C215:E217">C216</f>
        <v>0</v>
      </c>
      <c r="D215" s="106">
        <f t="shared" si="22"/>
        <v>14000</v>
      </c>
      <c r="E215" s="106">
        <f t="shared" si="22"/>
        <v>13906.25</v>
      </c>
      <c r="F215" s="58">
        <f>E215/D215</f>
        <v>0.9933035714285714</v>
      </c>
      <c r="G215" s="58" t="s">
        <v>1441</v>
      </c>
    </row>
    <row r="216" spans="1:7" ht="15">
      <c r="A216" s="44">
        <v>32</v>
      </c>
      <c r="B216" s="43" t="s">
        <v>1301</v>
      </c>
      <c r="C216" s="106">
        <f t="shared" si="22"/>
        <v>0</v>
      </c>
      <c r="D216" s="106">
        <f t="shared" si="22"/>
        <v>14000</v>
      </c>
      <c r="E216" s="106">
        <f t="shared" si="22"/>
        <v>13906.25</v>
      </c>
      <c r="F216" s="58">
        <f>E216/D216</f>
        <v>0.9933035714285714</v>
      </c>
      <c r="G216" s="58" t="s">
        <v>1441</v>
      </c>
    </row>
    <row r="217" spans="1:7" ht="15">
      <c r="A217" s="44">
        <v>322</v>
      </c>
      <c r="B217" s="43" t="s">
        <v>1316</v>
      </c>
      <c r="C217" s="106">
        <f t="shared" si="22"/>
        <v>0</v>
      </c>
      <c r="D217" s="106">
        <f t="shared" si="22"/>
        <v>14000</v>
      </c>
      <c r="E217" s="106">
        <f t="shared" si="22"/>
        <v>13906.25</v>
      </c>
      <c r="F217" s="58">
        <f>E217/D217</f>
        <v>0.9933035714285714</v>
      </c>
      <c r="G217" s="58" t="s">
        <v>1441</v>
      </c>
    </row>
    <row r="218" spans="1:7" s="70" customFormat="1" ht="15">
      <c r="A218" s="72">
        <v>3225</v>
      </c>
      <c r="B218" s="49" t="s">
        <v>1429</v>
      </c>
      <c r="C218" s="105">
        <v>0</v>
      </c>
      <c r="D218" s="105">
        <v>14000</v>
      </c>
      <c r="E218" s="105">
        <v>13906.25</v>
      </c>
      <c r="F218" s="58">
        <f>E218/D218</f>
        <v>0.9933035714285714</v>
      </c>
      <c r="G218" s="58" t="s">
        <v>1441</v>
      </c>
    </row>
    <row r="219" spans="1:7" ht="15">
      <c r="A219" s="44">
        <v>4</v>
      </c>
      <c r="B219" s="43" t="s">
        <v>1320</v>
      </c>
      <c r="C219" s="106">
        <f aca="true" t="shared" si="23" ref="C219:D221">C220</f>
        <v>0</v>
      </c>
      <c r="D219" s="106">
        <f t="shared" si="23"/>
        <v>0</v>
      </c>
      <c r="E219" s="106">
        <f>E220</f>
        <v>0</v>
      </c>
      <c r="F219" s="58" t="s">
        <v>1441</v>
      </c>
      <c r="G219" s="58" t="s">
        <v>1441</v>
      </c>
    </row>
    <row r="220" spans="1:7" ht="15">
      <c r="A220" s="44">
        <v>42</v>
      </c>
      <c r="B220" s="43" t="s">
        <v>1321</v>
      </c>
      <c r="C220" s="106">
        <f t="shared" si="23"/>
        <v>0</v>
      </c>
      <c r="D220" s="106">
        <f t="shared" si="23"/>
        <v>0</v>
      </c>
      <c r="E220" s="106">
        <f>E221</f>
        <v>0</v>
      </c>
      <c r="F220" s="58" t="s">
        <v>1441</v>
      </c>
      <c r="G220" s="58" t="s">
        <v>1441</v>
      </c>
    </row>
    <row r="221" spans="1:7" ht="15">
      <c r="A221" s="44">
        <v>422</v>
      </c>
      <c r="B221" s="43" t="s">
        <v>1322</v>
      </c>
      <c r="C221" s="108">
        <f t="shared" si="23"/>
        <v>0</v>
      </c>
      <c r="D221" s="108">
        <f t="shared" si="23"/>
        <v>0</v>
      </c>
      <c r="E221" s="108">
        <f>E222</f>
        <v>0</v>
      </c>
      <c r="F221" s="58" t="s">
        <v>1441</v>
      </c>
      <c r="G221" s="58" t="s">
        <v>1441</v>
      </c>
    </row>
    <row r="222" spans="1:7" ht="15">
      <c r="A222" s="48">
        <v>4221</v>
      </c>
      <c r="B222" s="49" t="s">
        <v>1285</v>
      </c>
      <c r="C222" s="104">
        <v>0</v>
      </c>
      <c r="D222" s="104">
        <v>0</v>
      </c>
      <c r="E222" s="104">
        <v>0</v>
      </c>
      <c r="F222" s="58" t="s">
        <v>1441</v>
      </c>
      <c r="G222" s="58" t="s">
        <v>1441</v>
      </c>
    </row>
    <row r="223" spans="1:7" ht="15">
      <c r="A223" s="47"/>
      <c r="B223" s="47" t="s">
        <v>1287</v>
      </c>
      <c r="C223" s="102">
        <f>C4+C58+C93+C147+C180+C214</f>
        <v>10998331.14</v>
      </c>
      <c r="D223" s="102">
        <f>D4+D58+D93+D147+D180+D214</f>
        <v>11605651</v>
      </c>
      <c r="E223" s="102">
        <f>E4+E58+E93+E147+E180+E214</f>
        <v>11583436.820000002</v>
      </c>
      <c r="F223" s="102">
        <f>E223/D223*100</f>
        <v>99.80859169382228</v>
      </c>
      <c r="G223" s="62">
        <f>E223/C223*100</f>
        <v>105.31994965919895</v>
      </c>
    </row>
    <row r="224" spans="4:7" ht="15">
      <c r="D224" s="11"/>
      <c r="E224" s="11"/>
      <c r="F224" s="11"/>
      <c r="G224" s="11"/>
    </row>
    <row r="225" ht="15">
      <c r="F225" s="11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1" r:id="rId1"/>
  <rowBreaks count="3" manualBreakCount="3">
    <brk id="57" max="6" man="1"/>
    <brk id="122" max="6" man="1"/>
    <brk id="17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zoomScale="89" zoomScaleNormal="89" zoomScalePageLayoutView="0" workbookViewId="0" topLeftCell="A109">
      <selection activeCell="E135" sqref="E135"/>
    </sheetView>
  </sheetViews>
  <sheetFormatPr defaultColWidth="0" defaultRowHeight="15"/>
  <cols>
    <col min="1" max="1" width="6.57421875" style="18" customWidth="1"/>
    <col min="2" max="2" width="67.8515625" style="18" customWidth="1"/>
    <col min="3" max="3" width="20.140625" style="18" customWidth="1"/>
    <col min="4" max="4" width="16.00390625" style="18" customWidth="1"/>
    <col min="5" max="5" width="16.00390625" style="85" customWidth="1"/>
    <col min="6" max="6" width="10.7109375" style="93" customWidth="1"/>
    <col min="7" max="7" width="10.28125" style="18" customWidth="1"/>
    <col min="8" max="250" width="9.140625" style="18" customWidth="1"/>
    <col min="251" max="251" width="7.421875" style="18" customWidth="1"/>
    <col min="252" max="252" width="52.57421875" style="18" customWidth="1"/>
    <col min="253" max="253" width="15.7109375" style="18" customWidth="1"/>
    <col min="254" max="254" width="12.57421875" style="18" customWidth="1"/>
    <col min="255" max="255" width="7.421875" style="18" customWidth="1"/>
    <col min="256" max="16384" width="0" style="18" hidden="1" customWidth="1"/>
  </cols>
  <sheetData>
    <row r="1" spans="2:7" ht="16.5" customHeight="1">
      <c r="B1" s="126"/>
      <c r="C1" s="126" t="s">
        <v>1258</v>
      </c>
      <c r="D1" s="126" t="s">
        <v>1259</v>
      </c>
      <c r="E1" s="126" t="s">
        <v>1258</v>
      </c>
      <c r="F1" s="126"/>
      <c r="G1" s="126"/>
    </row>
    <row r="2" spans="1:7" ht="16.5" customHeight="1">
      <c r="A2" s="127" t="s">
        <v>1407</v>
      </c>
      <c r="B2" s="117"/>
      <c r="C2" s="117"/>
      <c r="D2" s="117"/>
      <c r="E2" s="117"/>
      <c r="F2" s="117"/>
      <c r="G2" s="117"/>
    </row>
    <row r="3" spans="1:7" ht="42.75" customHeight="1">
      <c r="A3" s="54" t="s">
        <v>1303</v>
      </c>
      <c r="B3" s="67" t="s">
        <v>1328</v>
      </c>
      <c r="C3" s="53" t="s">
        <v>1403</v>
      </c>
      <c r="D3" s="53" t="s">
        <v>1439</v>
      </c>
      <c r="E3" s="95" t="s">
        <v>1440</v>
      </c>
      <c r="F3" s="26" t="s">
        <v>1364</v>
      </c>
      <c r="G3" s="26" t="s">
        <v>1392</v>
      </c>
    </row>
    <row r="4" spans="1:7" ht="15" customHeight="1">
      <c r="A4" s="66">
        <v>1</v>
      </c>
      <c r="B4" s="66">
        <v>2</v>
      </c>
      <c r="C4" s="91">
        <v>3</v>
      </c>
      <c r="D4" s="53">
        <v>4</v>
      </c>
      <c r="E4" s="96">
        <v>5</v>
      </c>
      <c r="F4" s="53">
        <v>6</v>
      </c>
      <c r="G4" s="53">
        <v>7</v>
      </c>
    </row>
    <row r="5" spans="1:7" ht="30" customHeight="1">
      <c r="A5" s="82"/>
      <c r="B5" s="82" t="s">
        <v>1423</v>
      </c>
      <c r="C5" s="83"/>
      <c r="D5" s="83"/>
      <c r="E5" s="97"/>
      <c r="F5" s="84"/>
      <c r="G5" s="84"/>
    </row>
    <row r="6" spans="1:7" ht="30.75" customHeight="1">
      <c r="A6" s="54"/>
      <c r="B6" s="54" t="s">
        <v>1421</v>
      </c>
      <c r="C6" s="55"/>
      <c r="D6" s="55"/>
      <c r="E6" s="98"/>
      <c r="F6" s="64"/>
      <c r="G6" s="64"/>
    </row>
    <row r="7" spans="1:7" ht="15" customHeight="1">
      <c r="A7" s="51"/>
      <c r="B7" s="51" t="s">
        <v>1261</v>
      </c>
      <c r="C7" s="111">
        <f>SUM(C8:C13)</f>
        <v>8248611.11</v>
      </c>
      <c r="D7" s="111">
        <f>SUM(D8:D13)</f>
        <v>8479473</v>
      </c>
      <c r="E7" s="111">
        <f>SUM(E8:E13)</f>
        <v>8552290.66</v>
      </c>
      <c r="F7" s="89">
        <f aca="true" t="shared" si="0" ref="F7:F13">E7/D7*100</f>
        <v>100.8587521889627</v>
      </c>
      <c r="G7" s="89">
        <f aca="true" t="shared" si="1" ref="G7:G13">E7/C7*100</f>
        <v>103.6815840382127</v>
      </c>
    </row>
    <row r="8" spans="1:7" ht="15" customHeight="1">
      <c r="A8" s="57">
        <v>3111</v>
      </c>
      <c r="B8" s="56" t="s">
        <v>1355</v>
      </c>
      <c r="C8" s="88">
        <v>6806244.2</v>
      </c>
      <c r="D8" s="76">
        <v>6896588</v>
      </c>
      <c r="E8" s="88">
        <v>6956404.2</v>
      </c>
      <c r="F8" s="92">
        <f t="shared" si="0"/>
        <v>100.86733033784243</v>
      </c>
      <c r="G8" s="92">
        <f t="shared" si="1"/>
        <v>102.20620940988276</v>
      </c>
    </row>
    <row r="9" spans="1:7" ht="15" customHeight="1">
      <c r="A9" s="57">
        <v>3121</v>
      </c>
      <c r="B9" s="56" t="s">
        <v>1289</v>
      </c>
      <c r="C9" s="88">
        <v>170351.21</v>
      </c>
      <c r="D9" s="76">
        <v>193836</v>
      </c>
      <c r="E9" s="88">
        <v>193823.58</v>
      </c>
      <c r="F9" s="92">
        <f t="shared" si="0"/>
        <v>99.99359252151304</v>
      </c>
      <c r="G9" s="92">
        <f t="shared" si="1"/>
        <v>113.77881025911117</v>
      </c>
    </row>
    <row r="10" spans="1:7" ht="15" customHeight="1">
      <c r="A10" s="57">
        <v>3132</v>
      </c>
      <c r="B10" s="56" t="s">
        <v>1326</v>
      </c>
      <c r="C10" s="88">
        <v>1123030.28</v>
      </c>
      <c r="D10" s="76">
        <v>1137937</v>
      </c>
      <c r="E10" s="88">
        <v>1147807.19</v>
      </c>
      <c r="F10" s="92">
        <f t="shared" si="0"/>
        <v>100.86737578618148</v>
      </c>
      <c r="G10" s="92">
        <f t="shared" si="1"/>
        <v>102.20625484826643</v>
      </c>
    </row>
    <row r="11" spans="1:7" ht="15" customHeight="1">
      <c r="A11" s="57">
        <v>3212</v>
      </c>
      <c r="B11" s="56" t="s">
        <v>1265</v>
      </c>
      <c r="C11" s="88">
        <v>132322.92</v>
      </c>
      <c r="D11" s="76">
        <v>235149</v>
      </c>
      <c r="E11" s="88">
        <v>238293.19</v>
      </c>
      <c r="F11" s="92">
        <f t="shared" si="0"/>
        <v>101.33710540976146</v>
      </c>
      <c r="G11" s="92">
        <f t="shared" si="1"/>
        <v>180.0845915431733</v>
      </c>
    </row>
    <row r="12" spans="1:7" ht="15" customHeight="1">
      <c r="A12" s="57">
        <v>3236</v>
      </c>
      <c r="B12" s="56" t="s">
        <v>1276</v>
      </c>
      <c r="C12" s="88">
        <v>6500</v>
      </c>
      <c r="D12" s="76">
        <v>4800</v>
      </c>
      <c r="E12" s="88">
        <v>4800</v>
      </c>
      <c r="F12" s="92">
        <f t="shared" si="0"/>
        <v>100</v>
      </c>
      <c r="G12" s="92">
        <f t="shared" si="1"/>
        <v>73.84615384615385</v>
      </c>
    </row>
    <row r="13" spans="1:7" ht="15" customHeight="1">
      <c r="A13" s="57">
        <v>3295</v>
      </c>
      <c r="B13" s="56" t="s">
        <v>1282</v>
      </c>
      <c r="C13" s="88">
        <v>10162.5</v>
      </c>
      <c r="D13" s="76">
        <v>11163</v>
      </c>
      <c r="E13" s="88">
        <v>11162.5</v>
      </c>
      <c r="F13" s="92">
        <f t="shared" si="0"/>
        <v>99.99552091731614</v>
      </c>
      <c r="G13" s="92">
        <f t="shared" si="1"/>
        <v>109.840098400984</v>
      </c>
    </row>
    <row r="14" spans="1:7" ht="30" customHeight="1">
      <c r="A14" s="82"/>
      <c r="B14" s="82" t="s">
        <v>1424</v>
      </c>
      <c r="C14" s="83"/>
      <c r="D14" s="83"/>
      <c r="E14" s="83"/>
      <c r="F14" s="84"/>
      <c r="G14" s="84"/>
    </row>
    <row r="15" spans="1:7" ht="32.25" customHeight="1">
      <c r="A15" s="54"/>
      <c r="B15" s="54" t="s">
        <v>862</v>
      </c>
      <c r="C15" s="68"/>
      <c r="D15" s="68"/>
      <c r="E15" s="98"/>
      <c r="F15" s="64"/>
      <c r="G15" s="64"/>
    </row>
    <row r="16" spans="1:7" ht="15" customHeight="1">
      <c r="A16" s="51"/>
      <c r="B16" s="51" t="s">
        <v>1261</v>
      </c>
      <c r="C16" s="111">
        <f>SUM(C17:C42)</f>
        <v>1027158.5099999999</v>
      </c>
      <c r="D16" s="111">
        <f>SUM(D17:D42)</f>
        <v>1225547</v>
      </c>
      <c r="E16" s="89">
        <f>SUM(E17:E42)</f>
        <v>1156064.8200000003</v>
      </c>
      <c r="F16" s="89">
        <f>E16/D16*100</f>
        <v>94.3305169038805</v>
      </c>
      <c r="G16" s="89">
        <f>E16/C16*100</f>
        <v>112.5497972070543</v>
      </c>
    </row>
    <row r="17" spans="1:7" ht="15" customHeight="1">
      <c r="A17" s="57">
        <v>3211</v>
      </c>
      <c r="B17" s="56" t="s">
        <v>1264</v>
      </c>
      <c r="C17" s="88">
        <v>8960.02</v>
      </c>
      <c r="D17" s="88">
        <v>58000</v>
      </c>
      <c r="E17" s="88">
        <v>56741.23</v>
      </c>
      <c r="F17" s="92">
        <f>E17/D17*100</f>
        <v>97.82970689655173</v>
      </c>
      <c r="G17" s="92">
        <f>E17/C17*100</f>
        <v>633.271242698119</v>
      </c>
    </row>
    <row r="18" spans="1:7" ht="15" customHeight="1">
      <c r="A18" s="57">
        <v>3213</v>
      </c>
      <c r="B18" s="56" t="s">
        <v>1266</v>
      </c>
      <c r="C18" s="88">
        <v>44645.39</v>
      </c>
      <c r="D18" s="88">
        <v>53000</v>
      </c>
      <c r="E18" s="88">
        <v>44592.93</v>
      </c>
      <c r="F18" s="92">
        <f aca="true" t="shared" si="2" ref="F18:F41">E18/D18*100</f>
        <v>84.1376037735849</v>
      </c>
      <c r="G18" s="92">
        <f aca="true" t="shared" si="3" ref="G18:G42">E18/C18*100</f>
        <v>99.88249626669182</v>
      </c>
    </row>
    <row r="19" spans="1:7" ht="15" customHeight="1">
      <c r="A19" s="57">
        <v>3221</v>
      </c>
      <c r="B19" s="56" t="s">
        <v>1267</v>
      </c>
      <c r="C19" s="88">
        <v>45798.63</v>
      </c>
      <c r="D19" s="88">
        <v>68595</v>
      </c>
      <c r="E19" s="88">
        <v>71742.45</v>
      </c>
      <c r="F19" s="92">
        <f t="shared" si="2"/>
        <v>104.58845396894819</v>
      </c>
      <c r="G19" s="92">
        <f t="shared" si="3"/>
        <v>156.6475896768091</v>
      </c>
    </row>
    <row r="20" spans="1:7" ht="15" customHeight="1">
      <c r="A20" s="57">
        <v>3223</v>
      </c>
      <c r="B20" s="56" t="s">
        <v>1269</v>
      </c>
      <c r="C20" s="88">
        <v>290321.18</v>
      </c>
      <c r="D20" s="88">
        <v>410000</v>
      </c>
      <c r="E20" s="88">
        <f>399929.93+8642.73</f>
        <v>408572.66</v>
      </c>
      <c r="F20" s="92">
        <f t="shared" si="2"/>
        <v>99.65186829268292</v>
      </c>
      <c r="G20" s="92">
        <f t="shared" si="3"/>
        <v>140.73126183904324</v>
      </c>
    </row>
    <row r="21" spans="1:7" ht="15" customHeight="1">
      <c r="A21" s="57">
        <v>3224</v>
      </c>
      <c r="B21" s="56" t="s">
        <v>1270</v>
      </c>
      <c r="C21" s="88">
        <v>10573.88</v>
      </c>
      <c r="D21" s="88">
        <v>2500</v>
      </c>
      <c r="E21" s="88">
        <v>1904.25</v>
      </c>
      <c r="F21" s="92">
        <f t="shared" si="2"/>
        <v>76.17</v>
      </c>
      <c r="G21" s="92">
        <f t="shared" si="3"/>
        <v>18.008999534702493</v>
      </c>
    </row>
    <row r="22" spans="1:7" ht="15" customHeight="1">
      <c r="A22" s="57">
        <v>3225</v>
      </c>
      <c r="B22" s="56" t="s">
        <v>1429</v>
      </c>
      <c r="C22" s="88">
        <v>1769.6</v>
      </c>
      <c r="D22" s="88">
        <v>4000</v>
      </c>
      <c r="E22" s="88">
        <v>3261.63</v>
      </c>
      <c r="F22" s="92">
        <f t="shared" si="2"/>
        <v>81.54075</v>
      </c>
      <c r="G22" s="92">
        <f t="shared" si="3"/>
        <v>184.31453435804704</v>
      </c>
    </row>
    <row r="23" spans="1:7" ht="15" customHeight="1">
      <c r="A23" s="57">
        <v>3231</v>
      </c>
      <c r="B23" s="56" t="s">
        <v>1271</v>
      </c>
      <c r="C23" s="88">
        <v>21167.82</v>
      </c>
      <c r="D23" s="88">
        <v>25000</v>
      </c>
      <c r="E23" s="88">
        <v>23739.92</v>
      </c>
      <c r="F23" s="92">
        <f t="shared" si="2"/>
        <v>94.95967999999999</v>
      </c>
      <c r="G23" s="92">
        <f t="shared" si="3"/>
        <v>112.15099145778828</v>
      </c>
    </row>
    <row r="24" spans="1:7" ht="15" customHeight="1">
      <c r="A24" s="57">
        <v>3232</v>
      </c>
      <c r="B24" s="56" t="s">
        <v>1272</v>
      </c>
      <c r="C24" s="88">
        <v>113636.13</v>
      </c>
      <c r="D24" s="88">
        <v>77000</v>
      </c>
      <c r="E24" s="88">
        <v>79590.34</v>
      </c>
      <c r="F24" s="92">
        <f t="shared" si="2"/>
        <v>103.36407792207791</v>
      </c>
      <c r="G24" s="92">
        <f t="shared" si="3"/>
        <v>70.03964320150642</v>
      </c>
    </row>
    <row r="25" spans="1:7" ht="15" customHeight="1">
      <c r="A25" s="57">
        <v>3233</v>
      </c>
      <c r="B25" s="56" t="s">
        <v>1273</v>
      </c>
      <c r="C25" s="88">
        <v>15162.97</v>
      </c>
      <c r="D25" s="88">
        <v>38000</v>
      </c>
      <c r="E25" s="88">
        <v>36483.8</v>
      </c>
      <c r="F25" s="92">
        <f t="shared" si="2"/>
        <v>96.01</v>
      </c>
      <c r="G25" s="92">
        <f t="shared" si="3"/>
        <v>240.61117314088207</v>
      </c>
    </row>
    <row r="26" spans="1:7" ht="15" customHeight="1">
      <c r="A26" s="57">
        <v>3234</v>
      </c>
      <c r="B26" s="56" t="s">
        <v>1274</v>
      </c>
      <c r="C26" s="88">
        <v>76204.12</v>
      </c>
      <c r="D26" s="88">
        <v>82188</v>
      </c>
      <c r="E26" s="88">
        <f>81475.41-560.48</f>
        <v>80914.93000000001</v>
      </c>
      <c r="F26" s="92">
        <f t="shared" si="2"/>
        <v>98.45102691390471</v>
      </c>
      <c r="G26" s="92">
        <f t="shared" si="3"/>
        <v>106.18183111359333</v>
      </c>
    </row>
    <row r="27" spans="1:7" ht="15" customHeight="1">
      <c r="A27" s="57">
        <v>3235</v>
      </c>
      <c r="B27" s="56" t="s">
        <v>1275</v>
      </c>
      <c r="C27" s="88">
        <v>15016.19</v>
      </c>
      <c r="D27" s="88">
        <v>18000</v>
      </c>
      <c r="E27" s="88">
        <v>18901.95</v>
      </c>
      <c r="F27" s="92">
        <f t="shared" si="2"/>
        <v>105.01083333333334</v>
      </c>
      <c r="G27" s="92">
        <f t="shared" si="3"/>
        <v>125.87713661055169</v>
      </c>
    </row>
    <row r="28" spans="1:7" ht="15" customHeight="1">
      <c r="A28" s="57">
        <v>3236</v>
      </c>
      <c r="B28" s="56" t="s">
        <v>1276</v>
      </c>
      <c r="C28" s="88">
        <v>4782.67</v>
      </c>
      <c r="D28" s="88">
        <v>4064</v>
      </c>
      <c r="E28" s="88">
        <v>4064.16</v>
      </c>
      <c r="F28" s="92">
        <f t="shared" si="2"/>
        <v>100.00393700787401</v>
      </c>
      <c r="G28" s="92">
        <f t="shared" si="3"/>
        <v>84.97680166099688</v>
      </c>
    </row>
    <row r="29" spans="1:7" ht="15" customHeight="1">
      <c r="A29" s="57">
        <v>3237</v>
      </c>
      <c r="B29" s="56" t="s">
        <v>1277</v>
      </c>
      <c r="C29" s="88">
        <v>166860.26</v>
      </c>
      <c r="D29" s="88">
        <v>260000</v>
      </c>
      <c r="E29" s="88">
        <f>201729.33-1770</f>
        <v>199959.33</v>
      </c>
      <c r="F29" s="92">
        <f t="shared" si="2"/>
        <v>76.9074346153846</v>
      </c>
      <c r="G29" s="92">
        <f t="shared" si="3"/>
        <v>119.8364008302516</v>
      </c>
    </row>
    <row r="30" spans="1:7" ht="15" customHeight="1">
      <c r="A30" s="57">
        <v>3238</v>
      </c>
      <c r="B30" s="56" t="s">
        <v>1278</v>
      </c>
      <c r="C30" s="88">
        <v>17881.28</v>
      </c>
      <c r="D30" s="88">
        <v>19000</v>
      </c>
      <c r="E30" s="88">
        <v>16672.51</v>
      </c>
      <c r="F30" s="92">
        <f t="shared" si="2"/>
        <v>87.75005263157894</v>
      </c>
      <c r="G30" s="92">
        <f t="shared" si="3"/>
        <v>93.24002532257198</v>
      </c>
    </row>
    <row r="31" spans="1:7" ht="15" customHeight="1">
      <c r="A31" s="57">
        <v>3239</v>
      </c>
      <c r="B31" s="56" t="s">
        <v>1279</v>
      </c>
      <c r="C31" s="88">
        <v>134498.97</v>
      </c>
      <c r="D31" s="88">
        <v>60000</v>
      </c>
      <c r="E31" s="88">
        <v>52792.61</v>
      </c>
      <c r="F31" s="92">
        <f t="shared" si="2"/>
        <v>87.98768333333334</v>
      </c>
      <c r="G31" s="92">
        <f t="shared" si="3"/>
        <v>39.25131173866982</v>
      </c>
    </row>
    <row r="32" spans="1:7" ht="15" customHeight="1">
      <c r="A32" s="57">
        <v>3241</v>
      </c>
      <c r="B32" s="56" t="s">
        <v>1399</v>
      </c>
      <c r="C32" s="88">
        <v>0</v>
      </c>
      <c r="D32" s="88">
        <v>300</v>
      </c>
      <c r="E32" s="88">
        <v>299</v>
      </c>
      <c r="F32" s="92">
        <f t="shared" si="2"/>
        <v>99.66666666666667</v>
      </c>
      <c r="G32" s="92" t="s">
        <v>1441</v>
      </c>
    </row>
    <row r="33" spans="1:7" ht="15" customHeight="1">
      <c r="A33" s="57">
        <v>3292</v>
      </c>
      <c r="B33" s="56" t="s">
        <v>1280</v>
      </c>
      <c r="C33" s="88">
        <v>21265.51</v>
      </c>
      <c r="D33" s="88">
        <v>18000</v>
      </c>
      <c r="E33" s="88">
        <v>13566.44</v>
      </c>
      <c r="F33" s="92">
        <f t="shared" si="2"/>
        <v>75.36911111111111</v>
      </c>
      <c r="G33" s="92">
        <f t="shared" si="3"/>
        <v>63.795507373206675</v>
      </c>
    </row>
    <row r="34" spans="1:7" ht="15" customHeight="1">
      <c r="A34" s="57">
        <v>3294</v>
      </c>
      <c r="B34" s="56" t="s">
        <v>1281</v>
      </c>
      <c r="C34" s="88">
        <v>2892.89</v>
      </c>
      <c r="D34" s="88">
        <v>2000</v>
      </c>
      <c r="E34" s="88">
        <v>1920</v>
      </c>
      <c r="F34" s="92">
        <f t="shared" si="2"/>
        <v>96</v>
      </c>
      <c r="G34" s="92">
        <f t="shared" si="3"/>
        <v>66.36961654262693</v>
      </c>
    </row>
    <row r="35" spans="1:7" ht="15" customHeight="1">
      <c r="A35" s="57">
        <v>3295</v>
      </c>
      <c r="B35" s="56" t="s">
        <v>1282</v>
      </c>
      <c r="C35" s="88">
        <v>0</v>
      </c>
      <c r="D35" s="88">
        <v>300</v>
      </c>
      <c r="E35" s="88">
        <v>255</v>
      </c>
      <c r="F35" s="92">
        <f t="shared" si="2"/>
        <v>85</v>
      </c>
      <c r="G35" s="92" t="s">
        <v>1441</v>
      </c>
    </row>
    <row r="36" spans="1:7" ht="15" customHeight="1">
      <c r="A36" s="57">
        <v>3299</v>
      </c>
      <c r="B36" s="56" t="s">
        <v>1283</v>
      </c>
      <c r="C36" s="88">
        <v>0</v>
      </c>
      <c r="D36" s="88">
        <v>0</v>
      </c>
      <c r="E36" s="88">
        <v>1218.76</v>
      </c>
      <c r="F36" s="92" t="s">
        <v>1441</v>
      </c>
      <c r="G36" s="92" t="s">
        <v>1441</v>
      </c>
    </row>
    <row r="37" spans="1:7" ht="15" customHeight="1">
      <c r="A37" s="57">
        <v>3431</v>
      </c>
      <c r="B37" s="56" t="s">
        <v>1284</v>
      </c>
      <c r="C37" s="88">
        <v>7241.79</v>
      </c>
      <c r="D37" s="88">
        <v>10600</v>
      </c>
      <c r="E37" s="88">
        <v>10671.33</v>
      </c>
      <c r="F37" s="92">
        <f t="shared" si="2"/>
        <v>100.67292452830188</v>
      </c>
      <c r="G37" s="92">
        <f t="shared" si="3"/>
        <v>147.35762843164466</v>
      </c>
    </row>
    <row r="38" spans="1:7" ht="15" customHeight="1">
      <c r="A38" s="57">
        <v>3434</v>
      </c>
      <c r="B38" s="49" t="s">
        <v>1418</v>
      </c>
      <c r="C38" s="88">
        <v>0.01</v>
      </c>
      <c r="D38" s="88">
        <v>0</v>
      </c>
      <c r="E38" s="88">
        <v>0</v>
      </c>
      <c r="F38" s="92" t="s">
        <v>1441</v>
      </c>
      <c r="G38" s="92">
        <f t="shared" si="3"/>
        <v>0</v>
      </c>
    </row>
    <row r="39" spans="1:7" ht="15" customHeight="1">
      <c r="A39" s="57">
        <v>3691</v>
      </c>
      <c r="B39" s="56" t="s">
        <v>1368</v>
      </c>
      <c r="C39" s="88">
        <v>0</v>
      </c>
      <c r="D39" s="88">
        <v>0</v>
      </c>
      <c r="E39" s="88">
        <v>0</v>
      </c>
      <c r="F39" s="92" t="s">
        <v>1441</v>
      </c>
      <c r="G39" s="92" t="s">
        <v>1441</v>
      </c>
    </row>
    <row r="40" spans="1:7" ht="15" customHeight="1">
      <c r="A40" s="57">
        <v>3721</v>
      </c>
      <c r="B40" s="56" t="s">
        <v>1400</v>
      </c>
      <c r="C40" s="88">
        <v>9000</v>
      </c>
      <c r="D40" s="88">
        <v>0</v>
      </c>
      <c r="E40" s="88">
        <v>18000</v>
      </c>
      <c r="F40" s="92" t="s">
        <v>1441</v>
      </c>
      <c r="G40" s="92">
        <f t="shared" si="3"/>
        <v>200</v>
      </c>
    </row>
    <row r="41" spans="1:7" ht="15" customHeight="1">
      <c r="A41" s="57">
        <v>4221</v>
      </c>
      <c r="B41" s="56" t="s">
        <v>1285</v>
      </c>
      <c r="C41" s="88">
        <v>6879.2</v>
      </c>
      <c r="D41" s="88">
        <v>15000</v>
      </c>
      <c r="E41" s="88">
        <v>10199.59</v>
      </c>
      <c r="F41" s="92">
        <f t="shared" si="2"/>
        <v>67.99726666666666</v>
      </c>
      <c r="G41" s="92">
        <f t="shared" si="3"/>
        <v>148.2670950110478</v>
      </c>
    </row>
    <row r="42" spans="1:7" ht="15" customHeight="1">
      <c r="A42" s="57">
        <v>4223</v>
      </c>
      <c r="B42" s="56" t="s">
        <v>1295</v>
      </c>
      <c r="C42" s="88">
        <v>12600</v>
      </c>
      <c r="D42" s="88">
        <v>0</v>
      </c>
      <c r="E42" s="88">
        <v>0</v>
      </c>
      <c r="F42" s="92" t="s">
        <v>1441</v>
      </c>
      <c r="G42" s="92">
        <f t="shared" si="3"/>
        <v>0</v>
      </c>
    </row>
    <row r="43" spans="1:7" ht="31.5" customHeight="1">
      <c r="A43" s="54"/>
      <c r="B43" s="54" t="s">
        <v>1422</v>
      </c>
      <c r="C43" s="68"/>
      <c r="D43" s="68"/>
      <c r="E43" s="68"/>
      <c r="F43" s="64"/>
      <c r="G43" s="64"/>
    </row>
    <row r="44" spans="1:7" ht="15" customHeight="1">
      <c r="A44" s="51"/>
      <c r="B44" s="51" t="s">
        <v>1261</v>
      </c>
      <c r="C44" s="89">
        <f>SUM(C45)</f>
        <v>36842.26</v>
      </c>
      <c r="D44" s="89">
        <f>SUM(D45)</f>
        <v>85161</v>
      </c>
      <c r="E44" s="89">
        <f>SUM(E45)</f>
        <v>85161.84</v>
      </c>
      <c r="F44" s="89">
        <f>E45/D45*100</f>
        <v>100.00098636699897</v>
      </c>
      <c r="G44" s="89">
        <f>E44/C44*100</f>
        <v>231.15259487338724</v>
      </c>
    </row>
    <row r="45" spans="1:7" ht="15" customHeight="1">
      <c r="A45" s="57">
        <v>3237</v>
      </c>
      <c r="B45" s="56" t="s">
        <v>1277</v>
      </c>
      <c r="C45" s="88">
        <v>36842.26</v>
      </c>
      <c r="D45" s="88">
        <v>85161</v>
      </c>
      <c r="E45" s="88">
        <v>85161.84</v>
      </c>
      <c r="F45" s="92">
        <f>E45/D45*100</f>
        <v>100.00098636699897</v>
      </c>
      <c r="G45" s="92">
        <f>E45/C45*100</f>
        <v>231.15259487338724</v>
      </c>
    </row>
    <row r="46" spans="1:7" ht="31.5" customHeight="1">
      <c r="A46" s="54"/>
      <c r="B46" s="54" t="s">
        <v>1443</v>
      </c>
      <c r="C46" s="68"/>
      <c r="D46" s="68"/>
      <c r="E46" s="68"/>
      <c r="F46" s="64"/>
      <c r="G46" s="64"/>
    </row>
    <row r="47" spans="1:7" ht="15" customHeight="1">
      <c r="A47" s="51"/>
      <c r="B47" s="51" t="s">
        <v>1261</v>
      </c>
      <c r="C47" s="89">
        <f>SUM(C48:C53)</f>
        <v>0</v>
      </c>
      <c r="D47" s="89">
        <f>SUM(D48:D53)</f>
        <v>35032</v>
      </c>
      <c r="E47" s="89">
        <f>SUM(E48:E53)</f>
        <v>35032.009999999995</v>
      </c>
      <c r="F47" s="89">
        <f>E47/D47*100</f>
        <v>100.00002854532997</v>
      </c>
      <c r="G47" s="89" t="s">
        <v>1441</v>
      </c>
    </row>
    <row r="48" spans="1:7" ht="15" customHeight="1">
      <c r="A48" s="57">
        <v>3111</v>
      </c>
      <c r="B48" s="56" t="s">
        <v>1355</v>
      </c>
      <c r="C48" s="88">
        <v>0</v>
      </c>
      <c r="D48" s="88">
        <v>19948</v>
      </c>
      <c r="E48" s="88">
        <v>19947.6</v>
      </c>
      <c r="F48" s="92">
        <f>E48/D48*100</f>
        <v>99.99799478644475</v>
      </c>
      <c r="G48" s="92" t="s">
        <v>1441</v>
      </c>
    </row>
    <row r="49" spans="1:7" ht="15" customHeight="1">
      <c r="A49" s="57">
        <v>3132</v>
      </c>
      <c r="B49" s="56" t="s">
        <v>1326</v>
      </c>
      <c r="C49" s="88">
        <v>0</v>
      </c>
      <c r="D49" s="88">
        <v>3431</v>
      </c>
      <c r="E49" s="88">
        <v>3091.82</v>
      </c>
      <c r="F49" s="92">
        <f>E49/D49*100</f>
        <v>90.11425240454678</v>
      </c>
      <c r="G49" s="92" t="s">
        <v>1441</v>
      </c>
    </row>
    <row r="50" spans="1:7" ht="15" customHeight="1">
      <c r="A50" s="57">
        <v>3133</v>
      </c>
      <c r="B50" s="49" t="s">
        <v>1446</v>
      </c>
      <c r="C50" s="88">
        <v>0</v>
      </c>
      <c r="D50" s="88">
        <v>0</v>
      </c>
      <c r="E50" s="88">
        <v>339.09</v>
      </c>
      <c r="F50" s="92" t="s">
        <v>1441</v>
      </c>
      <c r="G50" s="92" t="s">
        <v>1441</v>
      </c>
    </row>
    <row r="51" spans="1:7" ht="15" customHeight="1">
      <c r="A51" s="57">
        <v>3295</v>
      </c>
      <c r="B51" s="56" t="s">
        <v>1282</v>
      </c>
      <c r="C51" s="88">
        <v>0</v>
      </c>
      <c r="D51" s="88">
        <v>1375</v>
      </c>
      <c r="E51" s="88">
        <v>1375</v>
      </c>
      <c r="F51" s="92">
        <f>E51/D51*100</f>
        <v>100</v>
      </c>
      <c r="G51" s="92" t="s">
        <v>1441</v>
      </c>
    </row>
    <row r="52" spans="1:7" ht="15" customHeight="1">
      <c r="A52" s="57">
        <v>3296</v>
      </c>
      <c r="B52" s="56" t="s">
        <v>1444</v>
      </c>
      <c r="C52" s="88">
        <v>0</v>
      </c>
      <c r="D52" s="88">
        <v>3750</v>
      </c>
      <c r="E52" s="88">
        <v>3750</v>
      </c>
      <c r="F52" s="92">
        <f>E52/D52*100</f>
        <v>100</v>
      </c>
      <c r="G52" s="92" t="s">
        <v>1441</v>
      </c>
    </row>
    <row r="53" spans="1:7" ht="15" customHeight="1">
      <c r="A53" s="57">
        <v>3433</v>
      </c>
      <c r="B53" s="56" t="s">
        <v>1366</v>
      </c>
      <c r="C53" s="88">
        <v>0</v>
      </c>
      <c r="D53" s="88">
        <v>6528</v>
      </c>
      <c r="E53" s="88">
        <v>6528.5</v>
      </c>
      <c r="F53" s="92">
        <f>E53/D53*100</f>
        <v>100.00765931372548</v>
      </c>
      <c r="G53" s="92" t="s">
        <v>1441</v>
      </c>
    </row>
    <row r="54" spans="1:7" ht="30" customHeight="1">
      <c r="A54" s="82"/>
      <c r="B54" s="82" t="s">
        <v>1425</v>
      </c>
      <c r="C54" s="83"/>
      <c r="D54" s="83"/>
      <c r="E54" s="83"/>
      <c r="F54" s="84"/>
      <c r="G54" s="84"/>
    </row>
    <row r="55" spans="1:7" ht="15" customHeight="1">
      <c r="A55" s="54"/>
      <c r="B55" s="54" t="s">
        <v>1426</v>
      </c>
      <c r="C55" s="55"/>
      <c r="D55" s="55"/>
      <c r="E55" s="55"/>
      <c r="F55" s="64"/>
      <c r="G55" s="64"/>
    </row>
    <row r="56" spans="1:9" ht="15" customHeight="1">
      <c r="A56" s="51"/>
      <c r="B56" s="51" t="s">
        <v>18</v>
      </c>
      <c r="C56" s="89">
        <f>SUM(C57:C74)</f>
        <v>349744.68</v>
      </c>
      <c r="D56" s="89">
        <f>SUM(D57:D74)</f>
        <v>243695</v>
      </c>
      <c r="E56" s="89">
        <f>SUM(E57:E74)</f>
        <v>238950.9</v>
      </c>
      <c r="F56" s="89">
        <f>E56/D56*100</f>
        <v>98.05326330043702</v>
      </c>
      <c r="G56" s="89">
        <f>E56/C56*100</f>
        <v>68.32152529096368</v>
      </c>
      <c r="I56" s="110"/>
    </row>
    <row r="57" spans="1:7" ht="15" customHeight="1">
      <c r="A57" s="57">
        <v>3111</v>
      </c>
      <c r="B57" s="56" t="s">
        <v>1355</v>
      </c>
      <c r="C57" s="104">
        <v>131910.24</v>
      </c>
      <c r="D57" s="104">
        <v>42150</v>
      </c>
      <c r="E57" s="104">
        <v>42134.44</v>
      </c>
      <c r="F57" s="92">
        <f>E57/D57*100</f>
        <v>99.96308422301306</v>
      </c>
      <c r="G57" s="92">
        <f>E57/C57*100</f>
        <v>31.941750693501884</v>
      </c>
    </row>
    <row r="58" spans="1:7" ht="15" customHeight="1">
      <c r="A58" s="57">
        <v>3121</v>
      </c>
      <c r="B58" s="56" t="s">
        <v>1289</v>
      </c>
      <c r="C58" s="104">
        <v>4800</v>
      </c>
      <c r="D58" s="104">
        <v>0</v>
      </c>
      <c r="E58" s="104">
        <v>0</v>
      </c>
      <c r="F58" s="92" t="s">
        <v>1441</v>
      </c>
      <c r="G58" s="92">
        <f aca="true" t="shared" si="4" ref="G58:G74">E58/C58*100</f>
        <v>0</v>
      </c>
    </row>
    <row r="59" spans="1:7" ht="15" customHeight="1">
      <c r="A59" s="57">
        <v>3132</v>
      </c>
      <c r="B59" s="56" t="s">
        <v>1326</v>
      </c>
      <c r="C59" s="104">
        <v>21765.18</v>
      </c>
      <c r="D59" s="104">
        <v>6956</v>
      </c>
      <c r="E59" s="104">
        <v>6952.18</v>
      </c>
      <c r="F59" s="92">
        <f aca="true" t="shared" si="5" ref="F59:F72">E59/D59*100</f>
        <v>99.9450833812536</v>
      </c>
      <c r="G59" s="92">
        <f t="shared" si="4"/>
        <v>31.941752836411187</v>
      </c>
    </row>
    <row r="60" spans="1:7" ht="15" customHeight="1">
      <c r="A60" s="57">
        <v>3211</v>
      </c>
      <c r="B60" s="56" t="s">
        <v>1264</v>
      </c>
      <c r="C60" s="104">
        <v>10368.45</v>
      </c>
      <c r="D60" s="104">
        <v>38043</v>
      </c>
      <c r="E60" s="104">
        <v>38034.01</v>
      </c>
      <c r="F60" s="92">
        <f t="shared" si="5"/>
        <v>99.97636884577979</v>
      </c>
      <c r="G60" s="92">
        <f t="shared" si="4"/>
        <v>366.82445302817683</v>
      </c>
    </row>
    <row r="61" spans="1:7" ht="15" customHeight="1">
      <c r="A61" s="57">
        <v>3212</v>
      </c>
      <c r="B61" s="56" t="s">
        <v>1265</v>
      </c>
      <c r="C61" s="104">
        <v>2226.67</v>
      </c>
      <c r="D61" s="104">
        <v>372</v>
      </c>
      <c r="E61" s="104">
        <v>371.52</v>
      </c>
      <c r="F61" s="92">
        <f t="shared" si="5"/>
        <v>99.87096774193547</v>
      </c>
      <c r="G61" s="92">
        <f t="shared" si="4"/>
        <v>16.685004962567422</v>
      </c>
    </row>
    <row r="62" spans="1:7" ht="15" customHeight="1">
      <c r="A62" s="57">
        <v>3213</v>
      </c>
      <c r="B62" s="56" t="s">
        <v>1266</v>
      </c>
      <c r="C62" s="104">
        <v>4246.86</v>
      </c>
      <c r="D62" s="104">
        <v>6500</v>
      </c>
      <c r="E62" s="104">
        <v>1794.04</v>
      </c>
      <c r="F62" s="92">
        <f t="shared" si="5"/>
        <v>27.600615384615384</v>
      </c>
      <c r="G62" s="92">
        <f t="shared" si="4"/>
        <v>42.243916681972095</v>
      </c>
    </row>
    <row r="63" spans="1:7" ht="15" customHeight="1">
      <c r="A63" s="57">
        <v>3214</v>
      </c>
      <c r="B63" s="56" t="s">
        <v>1399</v>
      </c>
      <c r="C63" s="104">
        <v>204</v>
      </c>
      <c r="D63" s="104">
        <v>0</v>
      </c>
      <c r="E63" s="104">
        <v>0</v>
      </c>
      <c r="F63" s="92" t="s">
        <v>1441</v>
      </c>
      <c r="G63" s="92">
        <f t="shared" si="4"/>
        <v>0</v>
      </c>
    </row>
    <row r="64" spans="1:7" ht="15" customHeight="1">
      <c r="A64" s="57">
        <v>3221</v>
      </c>
      <c r="B64" s="56" t="s">
        <v>1267</v>
      </c>
      <c r="C64" s="104">
        <v>4996.87</v>
      </c>
      <c r="D64" s="104">
        <v>2641</v>
      </c>
      <c r="E64" s="104">
        <v>2640.7</v>
      </c>
      <c r="F64" s="92">
        <f t="shared" si="5"/>
        <v>99.98864066641423</v>
      </c>
      <c r="G64" s="92">
        <f t="shared" si="4"/>
        <v>52.84708227350321</v>
      </c>
    </row>
    <row r="65" spans="1:7" ht="15" customHeight="1">
      <c r="A65" s="57">
        <v>3231</v>
      </c>
      <c r="B65" s="56" t="s">
        <v>1271</v>
      </c>
      <c r="C65" s="104">
        <v>1012.8</v>
      </c>
      <c r="D65" s="104">
        <v>982</v>
      </c>
      <c r="E65" s="104">
        <v>981.6</v>
      </c>
      <c r="F65" s="92">
        <f t="shared" si="5"/>
        <v>99.95926680244399</v>
      </c>
      <c r="G65" s="92">
        <f t="shared" si="4"/>
        <v>96.91943127962087</v>
      </c>
    </row>
    <row r="66" spans="1:7" ht="15" customHeight="1">
      <c r="A66" s="57">
        <v>3233</v>
      </c>
      <c r="B66" s="56" t="s">
        <v>1434</v>
      </c>
      <c r="C66" s="104">
        <v>0</v>
      </c>
      <c r="D66" s="104">
        <v>30735</v>
      </c>
      <c r="E66" s="104">
        <v>30734.38</v>
      </c>
      <c r="F66" s="92">
        <f t="shared" si="5"/>
        <v>99.99798275581585</v>
      </c>
      <c r="G66" s="92" t="s">
        <v>1441</v>
      </c>
    </row>
    <row r="67" spans="1:7" ht="15" customHeight="1">
      <c r="A67" s="57">
        <v>3237</v>
      </c>
      <c r="B67" s="56" t="s">
        <v>1277</v>
      </c>
      <c r="C67" s="104">
        <v>79541.62</v>
      </c>
      <c r="D67" s="104">
        <v>34470</v>
      </c>
      <c r="E67" s="104">
        <v>34467.29</v>
      </c>
      <c r="F67" s="92">
        <f t="shared" si="5"/>
        <v>99.99213809109371</v>
      </c>
      <c r="G67" s="92">
        <f t="shared" si="4"/>
        <v>43.33239629768668</v>
      </c>
    </row>
    <row r="68" spans="1:7" ht="15" customHeight="1">
      <c r="A68" s="57">
        <v>3239</v>
      </c>
      <c r="B68" s="56" t="s">
        <v>1279</v>
      </c>
      <c r="C68" s="104">
        <v>69358.07</v>
      </c>
      <c r="D68" s="104">
        <v>72090</v>
      </c>
      <c r="E68" s="104">
        <v>72085.62</v>
      </c>
      <c r="F68" s="92">
        <f t="shared" si="5"/>
        <v>99.99392426133998</v>
      </c>
      <c r="G68" s="92">
        <f t="shared" si="4"/>
        <v>103.93256329076053</v>
      </c>
    </row>
    <row r="69" spans="1:7" ht="15" customHeight="1">
      <c r="A69" s="57">
        <v>3241</v>
      </c>
      <c r="B69" s="56" t="s">
        <v>1399</v>
      </c>
      <c r="C69" s="104">
        <v>0</v>
      </c>
      <c r="D69" s="104">
        <v>1200</v>
      </c>
      <c r="E69" s="104">
        <v>1200</v>
      </c>
      <c r="F69" s="92">
        <f t="shared" si="5"/>
        <v>100</v>
      </c>
      <c r="G69" s="92" t="s">
        <v>1441</v>
      </c>
    </row>
    <row r="70" spans="1:7" ht="15" customHeight="1">
      <c r="A70" s="57">
        <v>3292</v>
      </c>
      <c r="B70" s="56" t="s">
        <v>1280</v>
      </c>
      <c r="C70" s="104">
        <v>0</v>
      </c>
      <c r="D70" s="104">
        <v>0</v>
      </c>
      <c r="E70" s="104">
        <v>0</v>
      </c>
      <c r="F70" s="92" t="s">
        <v>1441</v>
      </c>
      <c r="G70" s="92" t="s">
        <v>1441</v>
      </c>
    </row>
    <row r="71" spans="1:7" ht="15" customHeight="1">
      <c r="A71" s="87" t="s">
        <v>1382</v>
      </c>
      <c r="B71" s="56" t="s">
        <v>1290</v>
      </c>
      <c r="C71" s="104">
        <v>0</v>
      </c>
      <c r="D71" s="104">
        <v>4551</v>
      </c>
      <c r="E71" s="104">
        <v>4551</v>
      </c>
      <c r="F71" s="92">
        <f t="shared" si="5"/>
        <v>100</v>
      </c>
      <c r="G71" s="92" t="s">
        <v>1441</v>
      </c>
    </row>
    <row r="72" spans="1:7" ht="15" customHeight="1">
      <c r="A72" s="87">
        <v>3295</v>
      </c>
      <c r="B72" s="56" t="s">
        <v>1282</v>
      </c>
      <c r="C72" s="104">
        <v>0</v>
      </c>
      <c r="D72" s="104">
        <v>3005</v>
      </c>
      <c r="E72" s="104">
        <v>3004.12</v>
      </c>
      <c r="F72" s="92">
        <f t="shared" si="5"/>
        <v>99.97071547420965</v>
      </c>
      <c r="G72" s="92" t="s">
        <v>1441</v>
      </c>
    </row>
    <row r="73" spans="1:7" ht="15" customHeight="1">
      <c r="A73" s="57">
        <v>3299</v>
      </c>
      <c r="B73" s="56" t="s">
        <v>1283</v>
      </c>
      <c r="C73" s="104">
        <v>2068.92</v>
      </c>
      <c r="D73" s="104">
        <v>0</v>
      </c>
      <c r="E73" s="104">
        <v>0</v>
      </c>
      <c r="F73" s="92" t="s">
        <v>1441</v>
      </c>
      <c r="G73" s="92">
        <f t="shared" si="4"/>
        <v>0</v>
      </c>
    </row>
    <row r="74" spans="1:7" ht="15" customHeight="1">
      <c r="A74" s="57">
        <v>4221</v>
      </c>
      <c r="B74" s="56" t="s">
        <v>1285</v>
      </c>
      <c r="C74" s="104">
        <v>17245</v>
      </c>
      <c r="D74" s="104">
        <v>0</v>
      </c>
      <c r="E74" s="104">
        <v>0</v>
      </c>
      <c r="F74" s="92" t="s">
        <v>1441</v>
      </c>
      <c r="G74" s="92">
        <f t="shared" si="4"/>
        <v>0</v>
      </c>
    </row>
    <row r="75" spans="1:7" ht="30" customHeight="1">
      <c r="A75" s="82"/>
      <c r="B75" s="82" t="s">
        <v>1427</v>
      </c>
      <c r="C75" s="83"/>
      <c r="D75" s="83"/>
      <c r="E75" s="83"/>
      <c r="F75" s="84"/>
      <c r="G75" s="84"/>
    </row>
    <row r="76" spans="1:7" ht="15" customHeight="1">
      <c r="A76" s="54"/>
      <c r="B76" s="54" t="s">
        <v>1428</v>
      </c>
      <c r="C76" s="68"/>
      <c r="D76" s="68"/>
      <c r="E76" s="68"/>
      <c r="F76" s="64"/>
      <c r="G76" s="64"/>
    </row>
    <row r="77" spans="1:7" ht="15" customHeight="1">
      <c r="A77" s="51"/>
      <c r="B77" s="51" t="s">
        <v>1262</v>
      </c>
      <c r="C77" s="89">
        <f>SUM(C78:C108)</f>
        <v>1241619.96</v>
      </c>
      <c r="D77" s="89">
        <f>SUM(D78:D108)</f>
        <v>1237742</v>
      </c>
      <c r="E77" s="89">
        <f>SUM(E78:E108)</f>
        <v>1210828.39</v>
      </c>
      <c r="F77" s="89">
        <f>E77/D77*100</f>
        <v>97.82558804662037</v>
      </c>
      <c r="G77" s="89">
        <f>E77/C77*100</f>
        <v>97.52004872730944</v>
      </c>
    </row>
    <row r="78" spans="1:7" ht="15" customHeight="1">
      <c r="A78" s="87" t="s">
        <v>1371</v>
      </c>
      <c r="B78" s="56" t="s">
        <v>1355</v>
      </c>
      <c r="C78" s="88">
        <v>761352.82</v>
      </c>
      <c r="D78" s="88">
        <v>755350</v>
      </c>
      <c r="E78" s="88">
        <v>750524.91</v>
      </c>
      <c r="F78" s="92">
        <f>E78/D78*100</f>
        <v>99.36121135897267</v>
      </c>
      <c r="G78" s="92">
        <f>E78/C78*100</f>
        <v>98.57780654178178</v>
      </c>
    </row>
    <row r="79" spans="1:7" ht="15" customHeight="1">
      <c r="A79" s="87">
        <v>3121</v>
      </c>
      <c r="B79" s="56" t="s">
        <v>1289</v>
      </c>
      <c r="C79" s="88">
        <v>123063.53</v>
      </c>
      <c r="D79" s="88">
        <v>95500</v>
      </c>
      <c r="E79" s="88">
        <v>90956.26</v>
      </c>
      <c r="F79" s="92">
        <f aca="true" t="shared" si="6" ref="F79:F108">E79/D79*100</f>
        <v>95.24215706806282</v>
      </c>
      <c r="G79" s="92">
        <f aca="true" t="shared" si="7" ref="G79:G107">E79/C79*100</f>
        <v>73.91000404425259</v>
      </c>
    </row>
    <row r="80" spans="1:7" ht="15" customHeight="1">
      <c r="A80" s="87" t="s">
        <v>1372</v>
      </c>
      <c r="B80" s="56" t="s">
        <v>1326</v>
      </c>
      <c r="C80" s="88">
        <v>125623.3</v>
      </c>
      <c r="D80" s="88">
        <v>124640</v>
      </c>
      <c r="E80" s="88">
        <v>123836.66</v>
      </c>
      <c r="F80" s="92">
        <f t="shared" si="6"/>
        <v>99.35547175866496</v>
      </c>
      <c r="G80" s="92">
        <f t="shared" si="7"/>
        <v>98.57777975900967</v>
      </c>
    </row>
    <row r="81" spans="1:7" ht="15" customHeight="1">
      <c r="A81" s="87">
        <v>3211</v>
      </c>
      <c r="B81" s="56" t="s">
        <v>1264</v>
      </c>
      <c r="C81" s="88">
        <v>19131.79</v>
      </c>
      <c r="D81" s="88">
        <v>40000</v>
      </c>
      <c r="E81" s="88">
        <v>35050.88</v>
      </c>
      <c r="F81" s="92">
        <f t="shared" si="6"/>
        <v>87.62719999999999</v>
      </c>
      <c r="G81" s="92">
        <f t="shared" si="7"/>
        <v>183.20753050289593</v>
      </c>
    </row>
    <row r="82" spans="1:7" ht="15" customHeight="1">
      <c r="A82" s="87">
        <v>3212</v>
      </c>
      <c r="B82" s="56" t="s">
        <v>1265</v>
      </c>
      <c r="C82" s="88">
        <v>2207.45</v>
      </c>
      <c r="D82" s="88">
        <v>2850</v>
      </c>
      <c r="E82" s="88">
        <v>2848.04</v>
      </c>
      <c r="F82" s="92">
        <f t="shared" si="6"/>
        <v>99.93122807017544</v>
      </c>
      <c r="G82" s="92">
        <f t="shared" si="7"/>
        <v>129.0194568393395</v>
      </c>
    </row>
    <row r="83" spans="1:7" ht="15" customHeight="1">
      <c r="A83" s="87" t="s">
        <v>1373</v>
      </c>
      <c r="B83" s="56" t="s">
        <v>1266</v>
      </c>
      <c r="C83" s="88">
        <v>4152.44</v>
      </c>
      <c r="D83" s="88">
        <v>2500</v>
      </c>
      <c r="E83" s="88">
        <v>700</v>
      </c>
      <c r="F83" s="92">
        <f t="shared" si="6"/>
        <v>28.000000000000004</v>
      </c>
      <c r="G83" s="92">
        <f t="shared" si="7"/>
        <v>16.857558447563363</v>
      </c>
    </row>
    <row r="84" spans="1:7" ht="15" customHeight="1">
      <c r="A84" s="87" t="s">
        <v>1375</v>
      </c>
      <c r="B84" s="56" t="s">
        <v>1267</v>
      </c>
      <c r="C84" s="88">
        <v>20730.98</v>
      </c>
      <c r="D84" s="88">
        <v>18500</v>
      </c>
      <c r="E84" s="88">
        <v>18111.85</v>
      </c>
      <c r="F84" s="92">
        <f t="shared" si="6"/>
        <v>97.90189189189188</v>
      </c>
      <c r="G84" s="92">
        <f t="shared" si="7"/>
        <v>87.36610618504285</v>
      </c>
    </row>
    <row r="85" spans="1:7" ht="15" customHeight="1">
      <c r="A85" s="87" t="s">
        <v>1376</v>
      </c>
      <c r="B85" s="56" t="s">
        <v>1268</v>
      </c>
      <c r="C85" s="88">
        <v>4263.4</v>
      </c>
      <c r="D85" s="88">
        <v>5700</v>
      </c>
      <c r="E85" s="88">
        <v>5163.33</v>
      </c>
      <c r="F85" s="92">
        <f t="shared" si="6"/>
        <v>90.58473684210526</v>
      </c>
      <c r="G85" s="92">
        <f t="shared" si="7"/>
        <v>121.10827039452082</v>
      </c>
    </row>
    <row r="86" spans="1:7" ht="15" customHeight="1">
      <c r="A86" s="87">
        <v>3224</v>
      </c>
      <c r="B86" s="56" t="s">
        <v>1430</v>
      </c>
      <c r="C86" s="88">
        <v>82.8</v>
      </c>
      <c r="D86" s="88">
        <v>0</v>
      </c>
      <c r="E86" s="88">
        <v>0</v>
      </c>
      <c r="F86" s="92" t="s">
        <v>1441</v>
      </c>
      <c r="G86" s="92">
        <f t="shared" si="7"/>
        <v>0</v>
      </c>
    </row>
    <row r="87" spans="1:7" ht="15" customHeight="1">
      <c r="A87" s="87">
        <v>3225</v>
      </c>
      <c r="B87" s="56" t="s">
        <v>1429</v>
      </c>
      <c r="C87" s="88">
        <v>499</v>
      </c>
      <c r="D87" s="88">
        <v>0</v>
      </c>
      <c r="E87" s="88">
        <v>0</v>
      </c>
      <c r="F87" s="92" t="s">
        <v>1441</v>
      </c>
      <c r="G87" s="92">
        <f t="shared" si="7"/>
        <v>0</v>
      </c>
    </row>
    <row r="88" spans="1:7" ht="15" customHeight="1">
      <c r="A88" s="87" t="s">
        <v>1377</v>
      </c>
      <c r="B88" s="56" t="s">
        <v>1271</v>
      </c>
      <c r="C88" s="88">
        <v>15.6</v>
      </c>
      <c r="D88" s="88">
        <v>50</v>
      </c>
      <c r="E88" s="88">
        <v>18.5</v>
      </c>
      <c r="F88" s="92">
        <f t="shared" si="6"/>
        <v>37</v>
      </c>
      <c r="G88" s="92">
        <f t="shared" si="7"/>
        <v>118.58974358974359</v>
      </c>
    </row>
    <row r="89" spans="1:7" ht="15" customHeight="1">
      <c r="A89" s="87" t="s">
        <v>1378</v>
      </c>
      <c r="B89" s="56" t="s">
        <v>1272</v>
      </c>
      <c r="C89" s="88">
        <v>15585</v>
      </c>
      <c r="D89" s="88">
        <v>4000</v>
      </c>
      <c r="E89" s="88">
        <v>3873.75</v>
      </c>
      <c r="F89" s="92">
        <f t="shared" si="6"/>
        <v>96.84375</v>
      </c>
      <c r="G89" s="92">
        <f t="shared" si="7"/>
        <v>24.85563041385948</v>
      </c>
    </row>
    <row r="90" spans="1:7" ht="15" customHeight="1">
      <c r="A90" s="87">
        <v>3233</v>
      </c>
      <c r="B90" s="56" t="s">
        <v>1434</v>
      </c>
      <c r="C90" s="88">
        <v>0</v>
      </c>
      <c r="D90" s="88">
        <v>10500</v>
      </c>
      <c r="E90" s="88">
        <v>10077.65</v>
      </c>
      <c r="F90" s="92">
        <f t="shared" si="6"/>
        <v>95.97761904761904</v>
      </c>
      <c r="G90" s="92" t="s">
        <v>1441</v>
      </c>
    </row>
    <row r="91" spans="1:7" ht="15" customHeight="1">
      <c r="A91" s="87" t="s">
        <v>1379</v>
      </c>
      <c r="B91" s="56" t="s">
        <v>1276</v>
      </c>
      <c r="C91" s="88">
        <v>14850</v>
      </c>
      <c r="D91" s="88">
        <v>1740</v>
      </c>
      <c r="E91" s="88">
        <v>1740</v>
      </c>
      <c r="F91" s="92">
        <f t="shared" si="6"/>
        <v>100</v>
      </c>
      <c r="G91" s="92">
        <f t="shared" si="7"/>
        <v>11.717171717171718</v>
      </c>
    </row>
    <row r="92" spans="1:7" ht="15" customHeight="1">
      <c r="A92" s="87" t="s">
        <v>1374</v>
      </c>
      <c r="B92" s="56" t="s">
        <v>1277</v>
      </c>
      <c r="C92" s="88">
        <v>44384.46</v>
      </c>
      <c r="D92" s="88">
        <v>47000</v>
      </c>
      <c r="E92" s="88">
        <v>42415.71</v>
      </c>
      <c r="F92" s="92">
        <f t="shared" si="6"/>
        <v>90.2461914893617</v>
      </c>
      <c r="G92" s="92">
        <f t="shared" si="7"/>
        <v>95.56432589244073</v>
      </c>
    </row>
    <row r="93" spans="1:7" ht="15" customHeight="1">
      <c r="A93" s="87" t="s">
        <v>1380</v>
      </c>
      <c r="B93" s="56" t="s">
        <v>1278</v>
      </c>
      <c r="C93" s="88">
        <v>0</v>
      </c>
      <c r="D93" s="88">
        <v>200</v>
      </c>
      <c r="E93" s="88">
        <v>199</v>
      </c>
      <c r="F93" s="92">
        <f t="shared" si="6"/>
        <v>99.5</v>
      </c>
      <c r="G93" s="92" t="s">
        <v>1441</v>
      </c>
    </row>
    <row r="94" spans="1:7" ht="15" customHeight="1">
      <c r="A94" s="87" t="s">
        <v>1381</v>
      </c>
      <c r="B94" s="56" t="s">
        <v>1279</v>
      </c>
      <c r="C94" s="88">
        <v>60959.48</v>
      </c>
      <c r="D94" s="88">
        <v>25000</v>
      </c>
      <c r="E94" s="88">
        <v>24428.64</v>
      </c>
      <c r="F94" s="92">
        <f t="shared" si="6"/>
        <v>97.71455999999999</v>
      </c>
      <c r="G94" s="92">
        <f t="shared" si="7"/>
        <v>40.073570181372936</v>
      </c>
    </row>
    <row r="95" spans="1:7" ht="15" customHeight="1">
      <c r="A95" s="87">
        <v>3241</v>
      </c>
      <c r="B95" s="56" t="s">
        <v>1399</v>
      </c>
      <c r="C95" s="88">
        <v>0</v>
      </c>
      <c r="D95" s="88">
        <v>1770</v>
      </c>
      <c r="E95" s="88">
        <v>1766</v>
      </c>
      <c r="F95" s="92">
        <f t="shared" si="6"/>
        <v>99.77401129943503</v>
      </c>
      <c r="G95" s="92" t="s">
        <v>1441</v>
      </c>
    </row>
    <row r="96" spans="1:7" ht="15" customHeight="1">
      <c r="A96" s="87">
        <v>3292</v>
      </c>
      <c r="B96" s="56" t="s">
        <v>1280</v>
      </c>
      <c r="C96" s="88">
        <v>0</v>
      </c>
      <c r="D96" s="88">
        <v>250</v>
      </c>
      <c r="E96" s="88">
        <v>249</v>
      </c>
      <c r="F96" s="92">
        <f t="shared" si="6"/>
        <v>99.6</v>
      </c>
      <c r="G96" s="92" t="s">
        <v>1441</v>
      </c>
    </row>
    <row r="97" spans="1:7" ht="15" customHeight="1">
      <c r="A97" s="87" t="s">
        <v>1382</v>
      </c>
      <c r="B97" s="56" t="s">
        <v>1290</v>
      </c>
      <c r="C97" s="88">
        <v>1654.42</v>
      </c>
      <c r="D97" s="88">
        <v>15500</v>
      </c>
      <c r="E97" s="88">
        <v>14473.37</v>
      </c>
      <c r="F97" s="92">
        <f t="shared" si="6"/>
        <v>93.3765806451613</v>
      </c>
      <c r="G97" s="92">
        <f t="shared" si="7"/>
        <v>874.8304541772948</v>
      </c>
    </row>
    <row r="98" spans="1:7" ht="15" customHeight="1">
      <c r="A98" s="87">
        <v>3294</v>
      </c>
      <c r="B98" s="56" t="s">
        <v>1281</v>
      </c>
      <c r="C98" s="88">
        <v>0</v>
      </c>
      <c r="D98" s="88">
        <v>950</v>
      </c>
      <c r="E98" s="88">
        <v>944.98</v>
      </c>
      <c r="F98" s="92">
        <f t="shared" si="6"/>
        <v>99.47157894736843</v>
      </c>
      <c r="G98" s="92" t="s">
        <v>1441</v>
      </c>
    </row>
    <row r="99" spans="1:7" ht="15" customHeight="1">
      <c r="A99" s="87" t="s">
        <v>1383</v>
      </c>
      <c r="B99" s="56" t="s">
        <v>1282</v>
      </c>
      <c r="C99" s="88">
        <v>15</v>
      </c>
      <c r="D99" s="88">
        <v>0</v>
      </c>
      <c r="E99" s="88">
        <v>0</v>
      </c>
      <c r="F99" s="92" t="s">
        <v>1441</v>
      </c>
      <c r="G99" s="92">
        <f t="shared" si="7"/>
        <v>0</v>
      </c>
    </row>
    <row r="100" spans="1:7" ht="15" customHeight="1">
      <c r="A100" s="87" t="s">
        <v>1384</v>
      </c>
      <c r="B100" s="56" t="s">
        <v>1283</v>
      </c>
      <c r="C100" s="88">
        <v>5891.5</v>
      </c>
      <c r="D100" s="88">
        <v>8000</v>
      </c>
      <c r="E100" s="88">
        <v>7809.53</v>
      </c>
      <c r="F100" s="92">
        <f t="shared" si="6"/>
        <v>97.619125</v>
      </c>
      <c r="G100" s="92">
        <f t="shared" si="7"/>
        <v>132.55588559789527</v>
      </c>
    </row>
    <row r="101" spans="1:7" ht="15" customHeight="1">
      <c r="A101" s="87" t="s">
        <v>1385</v>
      </c>
      <c r="B101" s="56" t="s">
        <v>1284</v>
      </c>
      <c r="C101" s="88">
        <v>150.85</v>
      </c>
      <c r="D101" s="88">
        <v>1600</v>
      </c>
      <c r="E101" s="88">
        <v>1586.94</v>
      </c>
      <c r="F101" s="92">
        <f t="shared" si="6"/>
        <v>99.18375</v>
      </c>
      <c r="G101" s="92">
        <f t="shared" si="7"/>
        <v>1051.9986741796488</v>
      </c>
    </row>
    <row r="102" spans="1:7" ht="15" customHeight="1">
      <c r="A102" s="87">
        <v>3432</v>
      </c>
      <c r="B102" s="56" t="s">
        <v>1291</v>
      </c>
      <c r="C102" s="88">
        <v>226.42</v>
      </c>
      <c r="D102" s="88">
        <v>1700</v>
      </c>
      <c r="E102" s="88">
        <v>1905.33</v>
      </c>
      <c r="F102" s="92">
        <f t="shared" si="6"/>
        <v>112.07823529411765</v>
      </c>
      <c r="G102" s="92">
        <f t="shared" si="7"/>
        <v>841.5025174454554</v>
      </c>
    </row>
    <row r="103" spans="1:7" ht="15" customHeight="1">
      <c r="A103" s="87">
        <v>3434</v>
      </c>
      <c r="B103" s="49" t="s">
        <v>1418</v>
      </c>
      <c r="C103" s="88">
        <v>0.01</v>
      </c>
      <c r="D103" s="88">
        <v>0</v>
      </c>
      <c r="E103" s="88">
        <v>0.03</v>
      </c>
      <c r="F103" s="92" t="s">
        <v>1441</v>
      </c>
      <c r="G103" s="92">
        <f t="shared" si="7"/>
        <v>300</v>
      </c>
    </row>
    <row r="104" spans="1:7" ht="15" customHeight="1">
      <c r="A104" s="87" t="s">
        <v>1386</v>
      </c>
      <c r="B104" s="56" t="s">
        <v>1292</v>
      </c>
      <c r="C104" s="88">
        <v>34269.71</v>
      </c>
      <c r="D104" s="88">
        <v>41487</v>
      </c>
      <c r="E104" s="88">
        <v>39204.88</v>
      </c>
      <c r="F104" s="92">
        <f t="shared" si="6"/>
        <v>94.49919251813822</v>
      </c>
      <c r="G104" s="92">
        <f t="shared" si="7"/>
        <v>114.40096808522743</v>
      </c>
    </row>
    <row r="105" spans="1:7" ht="15" customHeight="1">
      <c r="A105" s="87">
        <v>3811</v>
      </c>
      <c r="B105" s="56" t="s">
        <v>1294</v>
      </c>
      <c r="C105" s="88">
        <v>0</v>
      </c>
      <c r="D105" s="88">
        <v>0</v>
      </c>
      <c r="E105" s="88">
        <v>0</v>
      </c>
      <c r="F105" s="92" t="s">
        <v>1441</v>
      </c>
      <c r="G105" s="92" t="s">
        <v>1441</v>
      </c>
    </row>
    <row r="106" spans="1:7" ht="15" customHeight="1">
      <c r="A106" s="87" t="s">
        <v>1387</v>
      </c>
      <c r="B106" s="56" t="s">
        <v>1285</v>
      </c>
      <c r="C106" s="88">
        <v>0</v>
      </c>
      <c r="D106" s="88">
        <v>18640</v>
      </c>
      <c r="E106" s="88">
        <v>18634</v>
      </c>
      <c r="F106" s="92">
        <f t="shared" si="6"/>
        <v>99.96781115879828</v>
      </c>
      <c r="G106" s="92" t="s">
        <v>1441</v>
      </c>
    </row>
    <row r="107" spans="1:7" ht="15" customHeight="1">
      <c r="A107" s="87" t="s">
        <v>1388</v>
      </c>
      <c r="B107" s="56" t="s">
        <v>1293</v>
      </c>
      <c r="C107" s="88">
        <v>2510</v>
      </c>
      <c r="D107" s="88">
        <v>7690</v>
      </c>
      <c r="E107" s="88">
        <v>7685</v>
      </c>
      <c r="F107" s="92">
        <f t="shared" si="6"/>
        <v>99.93498049414823</v>
      </c>
      <c r="G107" s="92">
        <f t="shared" si="7"/>
        <v>306.1752988047809</v>
      </c>
    </row>
    <row r="108" spans="1:7" ht="15" customHeight="1">
      <c r="A108" s="87">
        <v>4227</v>
      </c>
      <c r="B108" s="56" t="s">
        <v>1286</v>
      </c>
      <c r="C108" s="88">
        <v>0</v>
      </c>
      <c r="D108" s="88">
        <v>6625</v>
      </c>
      <c r="E108" s="88">
        <v>6624.15</v>
      </c>
      <c r="F108" s="92">
        <f t="shared" si="6"/>
        <v>99.98716981132075</v>
      </c>
      <c r="G108" s="92" t="s">
        <v>1441</v>
      </c>
    </row>
    <row r="109" spans="1:7" ht="15" customHeight="1">
      <c r="A109" s="51"/>
      <c r="B109" s="51" t="s">
        <v>1263</v>
      </c>
      <c r="C109" s="89">
        <f>SUM(C110:C126)</f>
        <v>48336.119999999995</v>
      </c>
      <c r="D109" s="89">
        <f>SUM(D110:D126)</f>
        <v>115506</v>
      </c>
      <c r="E109" s="89">
        <f>SUM(E110:E126)</f>
        <v>117795.57000000002</v>
      </c>
      <c r="F109" s="89">
        <f>E109/D109*100</f>
        <v>101.98220871643034</v>
      </c>
      <c r="G109" s="89">
        <f>E109/C109*100</f>
        <v>243.7009217951297</v>
      </c>
    </row>
    <row r="110" spans="1:7" ht="15" customHeight="1">
      <c r="A110" s="87" t="s">
        <v>1371</v>
      </c>
      <c r="B110" s="56" t="s">
        <v>1355</v>
      </c>
      <c r="C110" s="88">
        <v>14500</v>
      </c>
      <c r="D110" s="88">
        <v>17800</v>
      </c>
      <c r="E110" s="88">
        <v>17768.87</v>
      </c>
      <c r="F110" s="92">
        <f>E110/D110*100</f>
        <v>99.82511235955056</v>
      </c>
      <c r="G110" s="92">
        <f>E110/C110*100</f>
        <v>122.54393103448275</v>
      </c>
    </row>
    <row r="111" spans="1:7" ht="15" customHeight="1">
      <c r="A111" s="87">
        <v>3112</v>
      </c>
      <c r="B111" s="56" t="s">
        <v>1442</v>
      </c>
      <c r="C111" s="88">
        <v>0</v>
      </c>
      <c r="D111" s="88">
        <v>140</v>
      </c>
      <c r="E111" s="88">
        <v>137.22</v>
      </c>
      <c r="F111" s="92">
        <f>E111/D111*100</f>
        <v>98.0142857142857</v>
      </c>
      <c r="G111" s="92" t="s">
        <v>1441</v>
      </c>
    </row>
    <row r="112" spans="1:7" ht="15" customHeight="1">
      <c r="A112" s="87">
        <v>3121</v>
      </c>
      <c r="B112" s="56" t="s">
        <v>1289</v>
      </c>
      <c r="C112" s="88">
        <v>4211.47</v>
      </c>
      <c r="D112" s="88">
        <v>4500</v>
      </c>
      <c r="E112" s="88">
        <v>7003.74</v>
      </c>
      <c r="F112" s="92">
        <f aca="true" t="shared" si="8" ref="F112:F125">E112/D112*100</f>
        <v>155.63866666666667</v>
      </c>
      <c r="G112" s="92">
        <f aca="true" t="shared" si="9" ref="G112:G126">E112/C112*100</f>
        <v>166.30155266450905</v>
      </c>
    </row>
    <row r="113" spans="1:7" ht="15" customHeight="1">
      <c r="A113" s="87" t="s">
        <v>1372</v>
      </c>
      <c r="B113" s="56" t="s">
        <v>1326</v>
      </c>
      <c r="C113" s="88">
        <v>2392.5</v>
      </c>
      <c r="D113" s="88">
        <v>3000</v>
      </c>
      <c r="E113" s="88">
        <v>2992.72</v>
      </c>
      <c r="F113" s="92">
        <f t="shared" si="8"/>
        <v>99.75733333333334</v>
      </c>
      <c r="G113" s="92">
        <f t="shared" si="9"/>
        <v>125.08756530825495</v>
      </c>
    </row>
    <row r="114" spans="1:7" ht="15" customHeight="1">
      <c r="A114" s="87" t="s">
        <v>1389</v>
      </c>
      <c r="B114" s="56" t="s">
        <v>1264</v>
      </c>
      <c r="C114" s="88">
        <v>1915.65</v>
      </c>
      <c r="D114" s="88">
        <v>7305</v>
      </c>
      <c r="E114" s="88">
        <v>7300.65</v>
      </c>
      <c r="F114" s="92">
        <f t="shared" si="8"/>
        <v>99.94045174537987</v>
      </c>
      <c r="G114" s="92">
        <f t="shared" si="9"/>
        <v>381.1056299428392</v>
      </c>
    </row>
    <row r="115" spans="1:7" ht="15" customHeight="1">
      <c r="A115" s="87" t="s">
        <v>1375</v>
      </c>
      <c r="B115" s="56" t="s">
        <v>1267</v>
      </c>
      <c r="C115" s="88">
        <v>3021.5</v>
      </c>
      <c r="D115" s="88">
        <v>6950</v>
      </c>
      <c r="E115" s="88">
        <v>6942.36</v>
      </c>
      <c r="F115" s="92">
        <f t="shared" si="8"/>
        <v>99.89007194244604</v>
      </c>
      <c r="G115" s="92">
        <f t="shared" si="9"/>
        <v>229.76534833691872</v>
      </c>
    </row>
    <row r="116" spans="1:7" ht="15" customHeight="1">
      <c r="A116" s="87">
        <v>3225</v>
      </c>
      <c r="B116" s="56" t="s">
        <v>1429</v>
      </c>
      <c r="C116" s="88">
        <v>0</v>
      </c>
      <c r="D116" s="88">
        <v>460</v>
      </c>
      <c r="E116" s="88">
        <v>459</v>
      </c>
      <c r="F116" s="92">
        <f t="shared" si="8"/>
        <v>99.78260869565217</v>
      </c>
      <c r="G116" s="92" t="s">
        <v>1441</v>
      </c>
    </row>
    <row r="117" spans="1:7" ht="15" customHeight="1">
      <c r="A117" s="87">
        <v>3233</v>
      </c>
      <c r="B117" s="56" t="s">
        <v>1434</v>
      </c>
      <c r="C117" s="88">
        <v>0</v>
      </c>
      <c r="D117" s="88">
        <v>9405</v>
      </c>
      <c r="E117" s="88">
        <v>9403.27</v>
      </c>
      <c r="F117" s="92">
        <f t="shared" si="8"/>
        <v>99.98160552897394</v>
      </c>
      <c r="G117" s="92" t="s">
        <v>1441</v>
      </c>
    </row>
    <row r="118" spans="1:7" ht="15" customHeight="1">
      <c r="A118" s="87" t="s">
        <v>1374</v>
      </c>
      <c r="B118" s="56" t="s">
        <v>1277</v>
      </c>
      <c r="C118" s="88">
        <v>13471.05</v>
      </c>
      <c r="D118" s="88">
        <v>25210</v>
      </c>
      <c r="E118" s="88">
        <v>25208.28</v>
      </c>
      <c r="F118" s="92">
        <f t="shared" si="8"/>
        <v>99.99317731059104</v>
      </c>
      <c r="G118" s="92">
        <f t="shared" si="9"/>
        <v>187.1292883628225</v>
      </c>
    </row>
    <row r="119" spans="1:7" ht="15" customHeight="1">
      <c r="A119" s="87">
        <v>3239</v>
      </c>
      <c r="B119" s="56" t="s">
        <v>1279</v>
      </c>
      <c r="C119" s="88">
        <v>0</v>
      </c>
      <c r="D119" s="88">
        <v>1480</v>
      </c>
      <c r="E119" s="88">
        <v>1476.6</v>
      </c>
      <c r="F119" s="92">
        <f t="shared" si="8"/>
        <v>99.77027027027027</v>
      </c>
      <c r="G119" s="92" t="s">
        <v>1441</v>
      </c>
    </row>
    <row r="120" spans="1:7" ht="15" customHeight="1">
      <c r="A120" s="87" t="s">
        <v>1382</v>
      </c>
      <c r="B120" s="56" t="s">
        <v>1290</v>
      </c>
      <c r="C120" s="88">
        <v>68.72</v>
      </c>
      <c r="D120" s="88">
        <v>0</v>
      </c>
      <c r="E120" s="88">
        <v>0</v>
      </c>
      <c r="F120" s="92" t="s">
        <v>1441</v>
      </c>
      <c r="G120" s="92">
        <f t="shared" si="9"/>
        <v>0</v>
      </c>
    </row>
    <row r="121" spans="1:7" ht="15" customHeight="1">
      <c r="A121" s="87" t="s">
        <v>1385</v>
      </c>
      <c r="B121" s="56" t="s">
        <v>1284</v>
      </c>
      <c r="C121" s="88">
        <v>143.75</v>
      </c>
      <c r="D121" s="88">
        <v>20</v>
      </c>
      <c r="E121" s="88">
        <v>39.19</v>
      </c>
      <c r="F121" s="92">
        <f t="shared" si="8"/>
        <v>195.95</v>
      </c>
      <c r="G121" s="92">
        <f t="shared" si="9"/>
        <v>27.262608695652172</v>
      </c>
    </row>
    <row r="122" spans="1:7" ht="15" customHeight="1">
      <c r="A122" s="87">
        <v>3432</v>
      </c>
      <c r="B122" s="56" t="s">
        <v>1291</v>
      </c>
      <c r="C122" s="88">
        <v>12.53</v>
      </c>
      <c r="D122" s="88">
        <v>0</v>
      </c>
      <c r="E122" s="88">
        <v>0</v>
      </c>
      <c r="F122" s="92" t="s">
        <v>1441</v>
      </c>
      <c r="G122" s="92">
        <f t="shared" si="9"/>
        <v>0</v>
      </c>
    </row>
    <row r="123" spans="1:7" ht="15" customHeight="1">
      <c r="A123" s="87" t="s">
        <v>1386</v>
      </c>
      <c r="B123" s="56" t="s">
        <v>1292</v>
      </c>
      <c r="C123" s="88">
        <v>2379.71</v>
      </c>
      <c r="D123" s="88">
        <v>3921</v>
      </c>
      <c r="E123" s="88">
        <v>3755.6</v>
      </c>
      <c r="F123" s="92">
        <f t="shared" si="8"/>
        <v>95.78168834481</v>
      </c>
      <c r="G123" s="92">
        <f t="shared" si="9"/>
        <v>157.81754919717108</v>
      </c>
    </row>
    <row r="124" spans="1:7" ht="15" customHeight="1">
      <c r="A124" s="87">
        <v>4221</v>
      </c>
      <c r="B124" s="56" t="s">
        <v>1285</v>
      </c>
      <c r="C124" s="88">
        <v>0</v>
      </c>
      <c r="D124" s="88">
        <v>23300</v>
      </c>
      <c r="E124" s="88">
        <v>23293.99</v>
      </c>
      <c r="F124" s="92">
        <f t="shared" si="8"/>
        <v>99.97420600858369</v>
      </c>
      <c r="G124" s="92" t="s">
        <v>1441</v>
      </c>
    </row>
    <row r="125" spans="1:7" ht="15" customHeight="1">
      <c r="A125" s="87">
        <v>4222</v>
      </c>
      <c r="B125" s="56" t="s">
        <v>1293</v>
      </c>
      <c r="C125" s="88">
        <v>1999</v>
      </c>
      <c r="D125" s="88">
        <v>12015</v>
      </c>
      <c r="E125" s="88">
        <v>12014.08</v>
      </c>
      <c r="F125" s="92">
        <f t="shared" si="8"/>
        <v>99.99234290470245</v>
      </c>
      <c r="G125" s="92">
        <f t="shared" si="9"/>
        <v>601.0045022511256</v>
      </c>
    </row>
    <row r="126" spans="1:7" ht="15" customHeight="1">
      <c r="A126" s="87">
        <v>4225</v>
      </c>
      <c r="B126" s="56" t="s">
        <v>1431</v>
      </c>
      <c r="C126" s="88">
        <v>4220.24</v>
      </c>
      <c r="D126" s="88">
        <v>0</v>
      </c>
      <c r="E126" s="88">
        <v>0</v>
      </c>
      <c r="F126" s="92" t="s">
        <v>1441</v>
      </c>
      <c r="G126" s="92">
        <f t="shared" si="9"/>
        <v>0</v>
      </c>
    </row>
    <row r="127" spans="1:7" ht="17.25" customHeight="1">
      <c r="A127" s="51"/>
      <c r="B127" s="51" t="s">
        <v>1410</v>
      </c>
      <c r="C127" s="89">
        <f>SUM(C128:C142)</f>
        <v>46018.5</v>
      </c>
      <c r="D127" s="89">
        <f>SUM(D128:D142)</f>
        <v>169495</v>
      </c>
      <c r="E127" s="89">
        <f>SUM(E128:E142)</f>
        <v>173406.38</v>
      </c>
      <c r="F127" s="89">
        <f>E127/D127*100</f>
        <v>102.3076668928287</v>
      </c>
      <c r="G127" s="89">
        <f>E127/C127*100</f>
        <v>376.8188445951085</v>
      </c>
    </row>
    <row r="128" spans="1:7" ht="18" customHeight="1">
      <c r="A128" s="57">
        <v>3111</v>
      </c>
      <c r="B128" s="56" t="s">
        <v>1355</v>
      </c>
      <c r="C128" s="88">
        <v>1461.93</v>
      </c>
      <c r="D128" s="88">
        <v>0</v>
      </c>
      <c r="E128" s="88">
        <v>0</v>
      </c>
      <c r="F128" s="92" t="s">
        <v>1441</v>
      </c>
      <c r="G128" s="92">
        <f aca="true" t="shared" si="10" ref="G128:G142">E128/C128*100</f>
        <v>0</v>
      </c>
    </row>
    <row r="129" spans="1:7" ht="18" customHeight="1">
      <c r="A129" s="57">
        <v>3113</v>
      </c>
      <c r="B129" s="56" t="s">
        <v>1445</v>
      </c>
      <c r="C129" s="88">
        <v>0</v>
      </c>
      <c r="D129" s="88">
        <v>0</v>
      </c>
      <c r="E129" s="88">
        <v>693.98</v>
      </c>
      <c r="F129" s="92" t="s">
        <v>1441</v>
      </c>
      <c r="G129" s="92" t="s">
        <v>1441</v>
      </c>
    </row>
    <row r="130" spans="1:7" ht="15" customHeight="1">
      <c r="A130" s="57">
        <v>3132</v>
      </c>
      <c r="B130" s="56" t="s">
        <v>1326</v>
      </c>
      <c r="C130" s="88">
        <v>241.22</v>
      </c>
      <c r="D130" s="88">
        <v>0</v>
      </c>
      <c r="E130" s="88">
        <v>114.51</v>
      </c>
      <c r="F130" s="92" t="s">
        <v>1441</v>
      </c>
      <c r="G130" s="92">
        <f t="shared" si="10"/>
        <v>47.47118812702098</v>
      </c>
    </row>
    <row r="131" spans="1:7" ht="15" customHeight="1">
      <c r="A131" s="57">
        <v>3211</v>
      </c>
      <c r="B131" s="56" t="s">
        <v>1264</v>
      </c>
      <c r="C131" s="88">
        <v>0</v>
      </c>
      <c r="D131" s="88">
        <v>26000</v>
      </c>
      <c r="E131" s="88">
        <v>24938.19</v>
      </c>
      <c r="F131" s="92">
        <f aca="true" t="shared" si="11" ref="F131:F142">E131/D131*100</f>
        <v>95.91611538461538</v>
      </c>
      <c r="G131" s="92" t="s">
        <v>1441</v>
      </c>
    </row>
    <row r="132" spans="1:7" ht="15" customHeight="1">
      <c r="A132" s="57">
        <v>3213</v>
      </c>
      <c r="B132" s="56" t="s">
        <v>1266</v>
      </c>
      <c r="C132" s="88">
        <v>5680.05</v>
      </c>
      <c r="D132" s="88">
        <v>33500</v>
      </c>
      <c r="E132" s="88">
        <v>36729.08</v>
      </c>
      <c r="F132" s="92">
        <f t="shared" si="11"/>
        <v>109.6390447761194</v>
      </c>
      <c r="G132" s="92">
        <f t="shared" si="10"/>
        <v>646.6330402021109</v>
      </c>
    </row>
    <row r="133" spans="1:7" ht="15" customHeight="1">
      <c r="A133" s="57">
        <v>3221</v>
      </c>
      <c r="B133" s="56" t="s">
        <v>1267</v>
      </c>
      <c r="C133" s="88">
        <v>7047.16</v>
      </c>
      <c r="D133" s="88">
        <v>5000</v>
      </c>
      <c r="E133" s="88">
        <v>5351.88</v>
      </c>
      <c r="F133" s="92">
        <f t="shared" si="11"/>
        <v>107.0376</v>
      </c>
      <c r="G133" s="92">
        <f t="shared" si="10"/>
        <v>75.94378444650044</v>
      </c>
    </row>
    <row r="134" spans="1:7" ht="15" customHeight="1">
      <c r="A134" s="57">
        <v>3223</v>
      </c>
      <c r="B134" s="56" t="s">
        <v>1269</v>
      </c>
      <c r="C134" s="88">
        <v>0</v>
      </c>
      <c r="D134" s="88">
        <v>0</v>
      </c>
      <c r="E134" s="88">
        <v>0</v>
      </c>
      <c r="F134" s="92" t="s">
        <v>1441</v>
      </c>
      <c r="G134" s="92" t="s">
        <v>1441</v>
      </c>
    </row>
    <row r="135" spans="1:7" ht="15" customHeight="1">
      <c r="A135" s="57">
        <v>3233</v>
      </c>
      <c r="B135" s="56" t="s">
        <v>1434</v>
      </c>
      <c r="C135" s="88">
        <v>0</v>
      </c>
      <c r="D135" s="88">
        <v>20305</v>
      </c>
      <c r="E135" s="88">
        <v>11592.99</v>
      </c>
      <c r="F135" s="92">
        <f t="shared" si="11"/>
        <v>57.09426249692194</v>
      </c>
      <c r="G135" s="92" t="s">
        <v>1441</v>
      </c>
    </row>
    <row r="136" spans="1:7" ht="15" customHeight="1">
      <c r="A136" s="57">
        <v>3235</v>
      </c>
      <c r="B136" s="56" t="s">
        <v>1275</v>
      </c>
      <c r="C136" s="88">
        <v>524</v>
      </c>
      <c r="D136" s="88">
        <v>0</v>
      </c>
      <c r="E136" s="88">
        <v>0</v>
      </c>
      <c r="F136" s="92" t="s">
        <v>1441</v>
      </c>
      <c r="G136" s="92">
        <f t="shared" si="10"/>
        <v>0</v>
      </c>
    </row>
    <row r="137" spans="1:7" ht="15" customHeight="1">
      <c r="A137" s="57">
        <v>3237</v>
      </c>
      <c r="B137" s="56" t="s">
        <v>1277</v>
      </c>
      <c r="C137" s="88">
        <v>9908.48</v>
      </c>
      <c r="D137" s="88">
        <v>37000</v>
      </c>
      <c r="E137" s="88">
        <f>46112.84-5310.04</f>
        <v>40802.799999999996</v>
      </c>
      <c r="F137" s="92">
        <f t="shared" si="11"/>
        <v>110.27783783783782</v>
      </c>
      <c r="G137" s="92">
        <f t="shared" si="10"/>
        <v>411.79676398398135</v>
      </c>
    </row>
    <row r="138" spans="1:7" ht="15" customHeight="1">
      <c r="A138" s="57">
        <v>3239</v>
      </c>
      <c r="B138" s="56" t="s">
        <v>1279</v>
      </c>
      <c r="C138" s="88">
        <v>10000</v>
      </c>
      <c r="D138" s="88">
        <v>36100</v>
      </c>
      <c r="E138" s="88">
        <v>40951.25</v>
      </c>
      <c r="F138" s="92">
        <f t="shared" si="11"/>
        <v>113.43836565096952</v>
      </c>
      <c r="G138" s="92">
        <f t="shared" si="10"/>
        <v>409.51250000000005</v>
      </c>
    </row>
    <row r="139" spans="1:7" ht="15" customHeight="1">
      <c r="A139" s="57">
        <v>3241</v>
      </c>
      <c r="B139" s="56" t="s">
        <v>1399</v>
      </c>
      <c r="C139" s="88">
        <v>0</v>
      </c>
      <c r="D139" s="88">
        <v>9768</v>
      </c>
      <c r="E139" s="88">
        <v>9768</v>
      </c>
      <c r="F139" s="92">
        <f t="shared" si="11"/>
        <v>100</v>
      </c>
      <c r="G139" s="92" t="s">
        <v>1441</v>
      </c>
    </row>
    <row r="140" spans="1:7" ht="15" customHeight="1">
      <c r="A140" s="87" t="s">
        <v>1382</v>
      </c>
      <c r="B140" s="56" t="s">
        <v>1290</v>
      </c>
      <c r="C140" s="88">
        <v>0</v>
      </c>
      <c r="D140" s="88">
        <v>1000</v>
      </c>
      <c r="E140" s="88">
        <v>700</v>
      </c>
      <c r="F140" s="92">
        <f t="shared" si="11"/>
        <v>70</v>
      </c>
      <c r="G140" s="92" t="s">
        <v>1441</v>
      </c>
    </row>
    <row r="141" spans="1:7" ht="15" customHeight="1">
      <c r="A141" s="87">
        <v>3432</v>
      </c>
      <c r="B141" s="56" t="s">
        <v>1291</v>
      </c>
      <c r="C141" s="88">
        <v>0</v>
      </c>
      <c r="D141" s="88">
        <v>0</v>
      </c>
      <c r="E141" s="88">
        <v>942.56</v>
      </c>
      <c r="F141" s="92" t="s">
        <v>1441</v>
      </c>
      <c r="G141" s="92" t="s">
        <v>1441</v>
      </c>
    </row>
    <row r="142" spans="1:7" ht="15" customHeight="1">
      <c r="A142" s="57">
        <v>4221</v>
      </c>
      <c r="B142" s="56" t="s">
        <v>1285</v>
      </c>
      <c r="C142" s="88">
        <v>11155.66</v>
      </c>
      <c r="D142" s="88">
        <v>822</v>
      </c>
      <c r="E142" s="88">
        <v>821.14</v>
      </c>
      <c r="F142" s="92">
        <f t="shared" si="11"/>
        <v>99.89537712895377</v>
      </c>
      <c r="G142" s="92">
        <f t="shared" si="10"/>
        <v>7.360747817699714</v>
      </c>
    </row>
    <row r="143" spans="1:7" ht="15" customHeight="1">
      <c r="A143" s="51"/>
      <c r="B143" s="51" t="s">
        <v>522</v>
      </c>
      <c r="C143" s="89">
        <f>SUM(C144:C145)</f>
        <v>0</v>
      </c>
      <c r="D143" s="52">
        <f>SUM(D144:D145)</f>
        <v>14000</v>
      </c>
      <c r="E143" s="52">
        <f>SUM(E144:E145)</f>
        <v>13906.25</v>
      </c>
      <c r="F143" s="89">
        <f>E143/D143*100</f>
        <v>99.33035714285714</v>
      </c>
      <c r="G143" s="89" t="s">
        <v>1441</v>
      </c>
    </row>
    <row r="144" spans="1:7" ht="15" customHeight="1">
      <c r="A144" s="57">
        <v>3225</v>
      </c>
      <c r="B144" s="56" t="s">
        <v>1429</v>
      </c>
      <c r="C144" s="88">
        <v>0</v>
      </c>
      <c r="D144" s="88">
        <v>14000</v>
      </c>
      <c r="E144" s="88">
        <v>13906.25</v>
      </c>
      <c r="F144" s="92">
        <f>E144/D144*100</f>
        <v>99.33035714285714</v>
      </c>
      <c r="G144" s="92" t="s">
        <v>1441</v>
      </c>
    </row>
    <row r="145" spans="1:7" ht="15" customHeight="1">
      <c r="A145" s="57">
        <v>4221</v>
      </c>
      <c r="B145" s="56" t="s">
        <v>1285</v>
      </c>
      <c r="C145" s="88">
        <v>0</v>
      </c>
      <c r="D145" s="88">
        <v>0</v>
      </c>
      <c r="E145" s="88">
        <v>0</v>
      </c>
      <c r="F145" s="92" t="s">
        <v>1441</v>
      </c>
      <c r="G145" s="92" t="s">
        <v>1441</v>
      </c>
    </row>
    <row r="146" spans="1:7" ht="15" customHeight="1">
      <c r="A146" s="47"/>
      <c r="B146" s="47" t="s">
        <v>1411</v>
      </c>
      <c r="C146" s="90">
        <f>C127+C109+C77+C56+C44+C16+C7+C143</f>
        <v>10998331.14</v>
      </c>
      <c r="D146" s="90">
        <f>D143+D127+D109+D77+D56+D47+D44+D16+D7</f>
        <v>11605651</v>
      </c>
      <c r="E146" s="90">
        <f>E127+E109+E77+E56+E44+E16+E7+E143+E47</f>
        <v>11583436.82</v>
      </c>
      <c r="F146" s="90">
        <f>E146/D146*100</f>
        <v>99.80859169382225</v>
      </c>
      <c r="G146" s="90">
        <f>E146/C146*100</f>
        <v>105.31994965919893</v>
      </c>
    </row>
    <row r="148" ht="15">
      <c r="C148" s="86"/>
    </row>
    <row r="150" ht="15">
      <c r="C150" s="85"/>
    </row>
  </sheetData>
  <sheetProtection/>
  <mergeCells count="2">
    <mergeCell ref="B1:G1"/>
    <mergeCell ref="A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  <rowBreaks count="1" manualBreakCount="1">
    <brk id="7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H12" sqref="H12"/>
    </sheetView>
  </sheetViews>
  <sheetFormatPr defaultColWidth="9.140625" defaultRowHeight="15"/>
  <cols>
    <col min="2" max="2" width="12.421875" style="0" customWidth="1"/>
    <col min="3" max="3" width="17.7109375" style="0" customWidth="1"/>
    <col min="4" max="4" width="17.140625" style="0" customWidth="1"/>
    <col min="5" max="5" width="16.8515625" style="0" customWidth="1"/>
  </cols>
  <sheetData>
    <row r="2" spans="3:5" ht="15">
      <c r="C2" s="79" t="s">
        <v>1403</v>
      </c>
      <c r="D2" s="26" t="s">
        <v>1439</v>
      </c>
      <c r="E2" s="26" t="s">
        <v>1440</v>
      </c>
    </row>
    <row r="3" ht="15" hidden="1"/>
    <row r="4" ht="15" hidden="1"/>
    <row r="5" spans="2:5" ht="15">
      <c r="B5" s="80" t="s">
        <v>1447</v>
      </c>
      <c r="C5" s="59">
        <v>2</v>
      </c>
      <c r="D5" s="25">
        <v>3</v>
      </c>
      <c r="E5" s="25">
        <v>4</v>
      </c>
    </row>
    <row r="6" spans="2:5" ht="15">
      <c r="B6" s="27" t="s">
        <v>1394</v>
      </c>
      <c r="C6" s="109">
        <f>SUM(C7:C12)</f>
        <v>1241425.7900000003</v>
      </c>
      <c r="D6" s="109">
        <f>SUM(D7:D12)</f>
        <v>1386500</v>
      </c>
      <c r="E6" s="109">
        <f>SUM(E7:E12)</f>
        <v>1243597.1700000002</v>
      </c>
    </row>
    <row r="7" spans="2:5" ht="15">
      <c r="B7" s="19">
        <v>11</v>
      </c>
      <c r="C7" s="19"/>
      <c r="D7" s="114">
        <v>275000</v>
      </c>
      <c r="E7" s="114">
        <v>133652.92</v>
      </c>
    </row>
    <row r="8" spans="2:5" ht="15">
      <c r="B8" s="19">
        <v>31</v>
      </c>
      <c r="C8" s="114">
        <v>88704.57</v>
      </c>
      <c r="D8" s="114">
        <v>120500</v>
      </c>
      <c r="E8" s="114">
        <v>120138.91</v>
      </c>
    </row>
    <row r="9" spans="2:5" ht="15">
      <c r="B9" s="19">
        <v>43</v>
      </c>
      <c r="C9" s="115">
        <v>532223.8</v>
      </c>
      <c r="D9" s="114">
        <v>550000</v>
      </c>
      <c r="E9" s="114">
        <v>548377.95</v>
      </c>
    </row>
    <row r="10" spans="2:5" ht="15">
      <c r="B10" s="19">
        <v>51</v>
      </c>
      <c r="C10" s="115">
        <v>548947.12</v>
      </c>
      <c r="D10" s="114">
        <v>322000</v>
      </c>
      <c r="E10" s="114">
        <v>323061.34</v>
      </c>
    </row>
    <row r="11" spans="2:5" ht="15">
      <c r="B11" s="19">
        <v>52</v>
      </c>
      <c r="C11" s="115">
        <f>70074.3+1476</f>
        <v>71550.3</v>
      </c>
      <c r="D11" s="114">
        <v>119000</v>
      </c>
      <c r="E11" s="114">
        <v>118366.05</v>
      </c>
    </row>
    <row r="12" spans="2:5" ht="15">
      <c r="B12" s="19">
        <v>61</v>
      </c>
      <c r="C12" s="19"/>
      <c r="D12" s="114">
        <v>0</v>
      </c>
      <c r="E12" s="19"/>
    </row>
    <row r="13" spans="2:5" ht="15">
      <c r="B13" s="27" t="s">
        <v>1395</v>
      </c>
      <c r="C13" s="109">
        <f>SUM(C14:C19)</f>
        <v>1243597.1700000002</v>
      </c>
      <c r="D13" s="109">
        <f>SUM(D14:D19)</f>
        <v>1763874</v>
      </c>
      <c r="E13" s="109">
        <f>SUM(E14:E19)</f>
        <v>1097866.85</v>
      </c>
    </row>
    <row r="14" spans="2:5" ht="15">
      <c r="B14" s="19">
        <v>11</v>
      </c>
      <c r="C14" s="115">
        <v>133652.92</v>
      </c>
      <c r="D14" s="114">
        <v>178104</v>
      </c>
      <c r="E14" s="19"/>
    </row>
    <row r="15" spans="2:5" ht="15">
      <c r="B15" s="19">
        <v>31</v>
      </c>
      <c r="C15" s="115">
        <v>120138.91</v>
      </c>
      <c r="D15" s="114">
        <v>130114</v>
      </c>
      <c r="E15" s="115">
        <f>E8+'Prihodi po izvorima fin.'!E11-'Rashodi po izvorima fin.'!E58</f>
        <v>127569.28</v>
      </c>
    </row>
    <row r="16" spans="2:5" ht="15">
      <c r="B16" s="19">
        <v>43</v>
      </c>
      <c r="C16" s="115">
        <v>548377.95</v>
      </c>
      <c r="D16" s="114">
        <v>700758</v>
      </c>
      <c r="E16" s="115">
        <f>E9+'Prihodi po izvorima fin.'!E16-'Rashodi po izvorima fin.'!E93-119677.65</f>
        <v>598467.58</v>
      </c>
    </row>
    <row r="17" spans="2:5" ht="15">
      <c r="B17" s="19">
        <v>51</v>
      </c>
      <c r="C17" s="115">
        <v>323061.34</v>
      </c>
      <c r="D17" s="114">
        <v>458305</v>
      </c>
      <c r="E17" s="115">
        <f>E10+'Prihodi po izvorima fin.'!E19-'Rashodi po izvorima fin.'!E147</f>
        <v>84110.44000000003</v>
      </c>
    </row>
    <row r="18" spans="2:5" ht="15">
      <c r="B18" s="19">
        <v>52</v>
      </c>
      <c r="C18" s="115">
        <v>118366.05</v>
      </c>
      <c r="D18" s="114">
        <v>296593</v>
      </c>
      <c r="E18" s="115">
        <f>E11+'Prihodi po izvorima fin.'!E22-'Rashodi po izvorima fin.'!E180-4326.71</f>
        <v>287719.55</v>
      </c>
    </row>
    <row r="19" spans="2:5" ht="15">
      <c r="B19" s="19">
        <v>61</v>
      </c>
      <c r="C19" s="19"/>
      <c r="D19" s="114">
        <v>0</v>
      </c>
      <c r="E19" s="19"/>
    </row>
  </sheetData>
  <sheetProtection/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Vladimirka Telenta</dc:creator>
  <cp:keywords/>
  <dc:description/>
  <cp:lastModifiedBy>Manuela Prodanić</cp:lastModifiedBy>
  <cp:lastPrinted>2023-03-27T08:42:18Z</cp:lastPrinted>
  <dcterms:created xsi:type="dcterms:W3CDTF">2015-03-27T08:41:49Z</dcterms:created>
  <dcterms:modified xsi:type="dcterms:W3CDTF">2023-03-27T09:05:11Z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0x010100003CF1CC19DF524CA42A994CB1BA0998</vt:lpwstr>
  </property>
</Properties>
</file>